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0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/Users/Rebecca/Documents/"/>
    </mc:Choice>
  </mc:AlternateContent>
  <xr:revisionPtr revIDLastSave="0" documentId="8_{5BDFAA40-FC3E-BC45-BDAF-4AA032DF4698}" xr6:coauthVersionLast="47" xr6:coauthVersionMax="47" xr10:uidLastSave="{00000000-0000-0000-0000-000000000000}"/>
  <bookViews>
    <workbookView xWindow="-4340" yWindow="-21600" windowWidth="38400" windowHeight="21600" activeTab="1" xr2:uid="{399FBB66-050E-CE49-8B9F-D965932DED26}"/>
  </bookViews>
  <sheets>
    <sheet name="Insert page" sheetId="22" r:id="rId1"/>
    <sheet name="Summary" sheetId="23" r:id="rId2"/>
    <sheet name="Energy" sheetId="2" state="hidden" r:id="rId3"/>
    <sheet name="Vehicles owned by organisation" sheetId="3" state="hidden" r:id="rId4"/>
    <sheet name="Electricity" sheetId="4" state="hidden" r:id="rId5"/>
    <sheet name="Heat" sheetId="5" state="hidden" r:id="rId6"/>
    <sheet name="Travel" sheetId="6" state="hidden" r:id="rId7"/>
    <sheet name="Travel - Flights" sheetId="10" state="hidden" r:id="rId8"/>
    <sheet name="Supply" sheetId="7" state="hidden" r:id="rId9"/>
    <sheet name="Organisational working" sheetId="8" state="hidden" r:id="rId10"/>
    <sheet name="Water" sheetId="9" state="hidden" r:id="rId11"/>
    <sheet name="Waste disposal" sheetId="11" state="hidden" r:id="rId12"/>
    <sheet name="Accomodation" sheetId="12" state="hidden" r:id="rId13"/>
    <sheet name="Refrigerant " sheetId="13" state="hidden" r:id="rId14"/>
    <sheet name="WTT Energy" sheetId="15" state="hidden" r:id="rId15"/>
    <sheet name="WTT Electricity" sheetId="16" state="hidden" r:id="rId16"/>
    <sheet name="WTT Heat" sheetId="17" state="hidden" r:id="rId17"/>
    <sheet name="WTT Travel" sheetId="18" state="hidden" r:id="rId18"/>
    <sheet name="WTT Supply" sheetId="19" state="hidden" r:id="rId19"/>
  </sheets>
  <definedNames>
    <definedName name="cubic_metres">Water!#REF!</definedName>
    <definedName name="diesel">Energy!$G$21:$G$23</definedName>
    <definedName name="km">Travel!$D$56</definedName>
    <definedName name="km___diesel_car">#REF!</definedName>
    <definedName name="km___petrol_car">'Vehicles owned by organisation'!$K$29</definedName>
    <definedName name="kWh">Energy!$G$23:$H$23</definedName>
    <definedName name="litres">Energy!$G$22:$H$22</definedName>
    <definedName name="miles" localSheetId="6">Travel!$D$57</definedName>
    <definedName name="miles">'Vehicles owned by organisation'!$K$28</definedName>
    <definedName name="miles___diesel_car">#REF!</definedName>
    <definedName name="miles___petrol_car">'Vehicles owned by organisation'!$J$29</definedName>
    <definedName name="million_litres">Water!#REF!</definedName>
    <definedName name="petrol">Energy!$H$21:$H$23</definedName>
    <definedName name="tonnes">Energy!$G$21:$H$21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60" i="11" l="1"/>
  <c r="C86" i="11"/>
  <c r="C84" i="11"/>
  <c r="C82" i="11"/>
  <c r="C79" i="11"/>
  <c r="G79" i="11" s="1"/>
  <c r="C76" i="11"/>
  <c r="G76" i="11" s="1"/>
  <c r="C73" i="11"/>
  <c r="C71" i="11"/>
  <c r="C68" i="11"/>
  <c r="C66" i="11"/>
  <c r="C64" i="11"/>
  <c r="C61" i="11"/>
  <c r="C59" i="11"/>
  <c r="C56" i="11"/>
  <c r="C54" i="11"/>
  <c r="C52" i="11"/>
  <c r="C50" i="11"/>
  <c r="C47" i="11"/>
  <c r="C45" i="11"/>
  <c r="C43" i="11"/>
  <c r="G43" i="11" s="1"/>
  <c r="C41" i="11"/>
  <c r="C38" i="11"/>
  <c r="C36" i="11"/>
  <c r="C34" i="11"/>
  <c r="G34" i="11" s="1"/>
  <c r="C32" i="11"/>
  <c r="C29" i="11"/>
  <c r="C27" i="11"/>
  <c r="G27" i="11" s="1"/>
  <c r="C25" i="11"/>
  <c r="C23" i="11"/>
  <c r="C20" i="11"/>
  <c r="H20" i="11" s="1"/>
  <c r="C18" i="11"/>
  <c r="C16" i="11"/>
  <c r="C14" i="11"/>
  <c r="C11" i="11"/>
  <c r="C9" i="11"/>
  <c r="C7" i="11"/>
  <c r="G7" i="11" s="1"/>
  <c r="C5" i="11"/>
  <c r="E85" i="11"/>
  <c r="E83" i="11"/>
  <c r="E84" i="11" s="1"/>
  <c r="E81" i="11"/>
  <c r="E82" i="11" s="1"/>
  <c r="E78" i="11"/>
  <c r="I78" i="11" s="1"/>
  <c r="E75" i="11"/>
  <c r="E72" i="11"/>
  <c r="E70" i="11"/>
  <c r="E71" i="11" s="1"/>
  <c r="E67" i="11"/>
  <c r="E68" i="11" s="1"/>
  <c r="E65" i="11"/>
  <c r="E63" i="11"/>
  <c r="D60" i="11"/>
  <c r="E61" i="11"/>
  <c r="E58" i="11"/>
  <c r="E55" i="11"/>
  <c r="E53" i="11"/>
  <c r="I53" i="11" s="1"/>
  <c r="E51" i="11"/>
  <c r="E49" i="11"/>
  <c r="E46" i="11"/>
  <c r="E44" i="11"/>
  <c r="E45" i="11" s="1"/>
  <c r="E42" i="11"/>
  <c r="I42" i="11" s="1"/>
  <c r="E40" i="11"/>
  <c r="E37" i="11"/>
  <c r="E35" i="11"/>
  <c r="E36" i="11" s="1"/>
  <c r="E33" i="11"/>
  <c r="E34" i="11" s="1"/>
  <c r="E31" i="11"/>
  <c r="E28" i="11"/>
  <c r="E26" i="11"/>
  <c r="I26" i="11" s="1"/>
  <c r="E24" i="11"/>
  <c r="E25" i="11" s="1"/>
  <c r="E22" i="11"/>
  <c r="E19" i="11"/>
  <c r="E17" i="11"/>
  <c r="I17" i="11" s="1"/>
  <c r="E13" i="11"/>
  <c r="E14" i="11" s="1"/>
  <c r="E15" i="11"/>
  <c r="E10" i="11"/>
  <c r="E11" i="11" s="1"/>
  <c r="E8" i="11"/>
  <c r="E9" i="11" s="1"/>
  <c r="E6" i="11"/>
  <c r="I6" i="11" s="1"/>
  <c r="E4" i="11"/>
  <c r="D85" i="11"/>
  <c r="D83" i="11"/>
  <c r="D81" i="11"/>
  <c r="D78" i="11"/>
  <c r="D75" i="11"/>
  <c r="D72" i="11"/>
  <c r="D70" i="11"/>
  <c r="D67" i="11"/>
  <c r="D65" i="11"/>
  <c r="D63" i="11"/>
  <c r="D58" i="11"/>
  <c r="D55" i="11"/>
  <c r="D53" i="11"/>
  <c r="D51" i="11"/>
  <c r="D49" i="11"/>
  <c r="D46" i="11"/>
  <c r="D44" i="11"/>
  <c r="D42" i="11"/>
  <c r="D40" i="11"/>
  <c r="D37" i="11"/>
  <c r="D35" i="11"/>
  <c r="D33" i="11"/>
  <c r="D31" i="11"/>
  <c r="D28" i="11"/>
  <c r="D26" i="11"/>
  <c r="D24" i="11"/>
  <c r="D22" i="11"/>
  <c r="D19" i="11"/>
  <c r="D17" i="11"/>
  <c r="D15" i="11"/>
  <c r="D13" i="11"/>
  <c r="D10" i="11"/>
  <c r="D8" i="11"/>
  <c r="D6" i="11"/>
  <c r="D4" i="11"/>
  <c r="H86" i="11"/>
  <c r="G86" i="11"/>
  <c r="F86" i="11"/>
  <c r="E86" i="11"/>
  <c r="I85" i="11"/>
  <c r="H84" i="11"/>
  <c r="G84" i="11"/>
  <c r="F84" i="11"/>
  <c r="I83" i="11"/>
  <c r="H82" i="11"/>
  <c r="G82" i="11"/>
  <c r="F82" i="11"/>
  <c r="H73" i="11"/>
  <c r="G73" i="11"/>
  <c r="F73" i="11"/>
  <c r="E73" i="11"/>
  <c r="I72" i="11"/>
  <c r="H71" i="11"/>
  <c r="G71" i="11"/>
  <c r="F71" i="11"/>
  <c r="H68" i="11"/>
  <c r="G68" i="11"/>
  <c r="F68" i="11"/>
  <c r="H66" i="11"/>
  <c r="G66" i="11"/>
  <c r="F66" i="11"/>
  <c r="E66" i="11"/>
  <c r="I65" i="11"/>
  <c r="H64" i="11"/>
  <c r="G64" i="11"/>
  <c r="F64" i="11"/>
  <c r="E64" i="11"/>
  <c r="I63" i="11"/>
  <c r="H61" i="11"/>
  <c r="G61" i="11"/>
  <c r="F61" i="11"/>
  <c r="H59" i="11"/>
  <c r="G59" i="11"/>
  <c r="F59" i="11"/>
  <c r="E59" i="11"/>
  <c r="I58" i="11"/>
  <c r="I55" i="11"/>
  <c r="H54" i="11"/>
  <c r="G54" i="11"/>
  <c r="F54" i="11"/>
  <c r="H52" i="11"/>
  <c r="G52" i="11"/>
  <c r="F52" i="11"/>
  <c r="H50" i="11"/>
  <c r="G50" i="11"/>
  <c r="F50" i="11"/>
  <c r="E50" i="11"/>
  <c r="I49" i="11"/>
  <c r="H47" i="11"/>
  <c r="G47" i="11"/>
  <c r="F47" i="11"/>
  <c r="E47" i="11"/>
  <c r="I46" i="11"/>
  <c r="H45" i="11"/>
  <c r="G45" i="11"/>
  <c r="F45" i="11"/>
  <c r="I44" i="11"/>
  <c r="H43" i="11"/>
  <c r="H41" i="11"/>
  <c r="G41" i="11"/>
  <c r="F41" i="11"/>
  <c r="E41" i="11"/>
  <c r="I40" i="11"/>
  <c r="H38" i="11"/>
  <c r="G38" i="11"/>
  <c r="F38" i="11"/>
  <c r="E38" i="11"/>
  <c r="I37" i="11"/>
  <c r="H36" i="11"/>
  <c r="G36" i="11"/>
  <c r="F36" i="11"/>
  <c r="H34" i="11"/>
  <c r="F34" i="11"/>
  <c r="H32" i="11"/>
  <c r="G32" i="11"/>
  <c r="F32" i="11"/>
  <c r="E32" i="11"/>
  <c r="I31" i="11"/>
  <c r="H29" i="11"/>
  <c r="G29" i="11"/>
  <c r="F29" i="11"/>
  <c r="E29" i="11"/>
  <c r="I28" i="11"/>
  <c r="H27" i="11"/>
  <c r="H25" i="11"/>
  <c r="G25" i="11"/>
  <c r="F25" i="11"/>
  <c r="H23" i="11"/>
  <c r="G23" i="11"/>
  <c r="F23" i="11"/>
  <c r="E23" i="11"/>
  <c r="I22" i="11"/>
  <c r="E20" i="11"/>
  <c r="F20" i="11"/>
  <c r="G20" i="11"/>
  <c r="I19" i="11"/>
  <c r="H18" i="11"/>
  <c r="G18" i="11"/>
  <c r="F18" i="11"/>
  <c r="H16" i="11"/>
  <c r="G16" i="11"/>
  <c r="F16" i="11"/>
  <c r="E16" i="11"/>
  <c r="I15" i="11"/>
  <c r="H14" i="11"/>
  <c r="G14" i="11"/>
  <c r="F14" i="11"/>
  <c r="H11" i="11"/>
  <c r="G11" i="11"/>
  <c r="F11" i="11"/>
  <c r="I10" i="11"/>
  <c r="H9" i="11"/>
  <c r="G9" i="11"/>
  <c r="F9" i="11"/>
  <c r="H7" i="11"/>
  <c r="E28" i="7"/>
  <c r="I28" i="7" s="1"/>
  <c r="D13" i="12"/>
  <c r="H13" i="12" s="1"/>
  <c r="D10" i="12"/>
  <c r="H10" i="12" s="1"/>
  <c r="D7" i="12"/>
  <c r="D8" i="12" s="1"/>
  <c r="D4" i="12"/>
  <c r="D5" i="12" s="1"/>
  <c r="D16" i="9"/>
  <c r="H16" i="9" s="1"/>
  <c r="D13" i="9"/>
  <c r="D10" i="9"/>
  <c r="H10" i="9" s="1"/>
  <c r="D7" i="9"/>
  <c r="H7" i="9" s="1"/>
  <c r="D4" i="9"/>
  <c r="H4" i="9" s="1"/>
  <c r="D5" i="8"/>
  <c r="H5" i="8" s="1"/>
  <c r="E31" i="7"/>
  <c r="I31" i="7" s="1"/>
  <c r="E25" i="7"/>
  <c r="E19" i="19" s="1"/>
  <c r="E22" i="7"/>
  <c r="E25" i="19" s="1"/>
  <c r="E19" i="7"/>
  <c r="E22" i="19" s="1"/>
  <c r="E16" i="7"/>
  <c r="I16" i="7" s="1"/>
  <c r="E13" i="7"/>
  <c r="I13" i="7" s="1"/>
  <c r="E10" i="7"/>
  <c r="I10" i="7" s="1"/>
  <c r="E7" i="7"/>
  <c r="E7" i="19" s="1"/>
  <c r="I7" i="19" s="1"/>
  <c r="E4" i="7"/>
  <c r="I4" i="7" s="1"/>
  <c r="E19" i="10"/>
  <c r="E52" i="18" s="1"/>
  <c r="I52" i="18" s="1"/>
  <c r="E16" i="10"/>
  <c r="E17" i="10" s="1"/>
  <c r="E13" i="10"/>
  <c r="I13" i="10" s="1"/>
  <c r="E10" i="10"/>
  <c r="E43" i="18" s="1"/>
  <c r="E44" i="18" s="1"/>
  <c r="E7" i="10"/>
  <c r="E40" i="18" s="1"/>
  <c r="E4" i="10"/>
  <c r="E5" i="10" s="1"/>
  <c r="E34" i="6"/>
  <c r="E34" i="18" s="1"/>
  <c r="E31" i="6"/>
  <c r="E31" i="18" s="1"/>
  <c r="E28" i="6"/>
  <c r="I28" i="6" s="1"/>
  <c r="E25" i="6"/>
  <c r="E25" i="18" s="1"/>
  <c r="E22" i="6"/>
  <c r="E22" i="18" s="1"/>
  <c r="I22" i="18" s="1"/>
  <c r="E19" i="6"/>
  <c r="E19" i="18" s="1"/>
  <c r="I19" i="18" s="1"/>
  <c r="E16" i="6"/>
  <c r="E16" i="18" s="1"/>
  <c r="I16" i="18" s="1"/>
  <c r="E13" i="6"/>
  <c r="E13" i="18" s="1"/>
  <c r="I13" i="18" s="1"/>
  <c r="E10" i="6"/>
  <c r="I10" i="6" s="1"/>
  <c r="E7" i="6"/>
  <c r="I7" i="6" s="1"/>
  <c r="E4" i="6"/>
  <c r="E4" i="18" s="1"/>
  <c r="I4" i="18" s="1"/>
  <c r="D7" i="5"/>
  <c r="D8" i="5" s="1"/>
  <c r="D4" i="5"/>
  <c r="D4" i="17" s="1"/>
  <c r="E14" i="4"/>
  <c r="I14" i="4" s="1"/>
  <c r="E11" i="4"/>
  <c r="I11" i="4" s="1"/>
  <c r="E8" i="4"/>
  <c r="F8" i="16" s="1"/>
  <c r="E6" i="4"/>
  <c r="E7" i="4" s="1"/>
  <c r="E4" i="4"/>
  <c r="F4" i="16" s="1"/>
  <c r="D22" i="3"/>
  <c r="D19" i="3"/>
  <c r="D16" i="3"/>
  <c r="D13" i="3"/>
  <c r="D10" i="3"/>
  <c r="D7" i="3"/>
  <c r="D4" i="3"/>
  <c r="F15" i="2"/>
  <c r="F15" i="15" s="1"/>
  <c r="J15" i="15" s="1"/>
  <c r="F13" i="2"/>
  <c r="F10" i="2"/>
  <c r="F10" i="15" s="1"/>
  <c r="F8" i="2"/>
  <c r="F8" i="15" s="1"/>
  <c r="F6" i="2"/>
  <c r="F6" i="15" s="1"/>
  <c r="F4" i="2"/>
  <c r="F4" i="15" s="1"/>
  <c r="F31" i="19"/>
  <c r="G31" i="19"/>
  <c r="H31" i="19"/>
  <c r="A4" i="16" a="1"/>
  <c r="A4" i="16" s="1"/>
  <c r="D7" i="16" s="1"/>
  <c r="C13" i="12"/>
  <c r="C10" i="12"/>
  <c r="C7" i="12"/>
  <c r="C4" i="12"/>
  <c r="C16" i="9"/>
  <c r="B17" i="9" s="1"/>
  <c r="C13" i="9"/>
  <c r="B14" i="9" s="1"/>
  <c r="C10" i="9"/>
  <c r="B11" i="9" s="1"/>
  <c r="C7" i="9"/>
  <c r="B8" i="9" s="1"/>
  <c r="G8" i="9" s="1"/>
  <c r="C4" i="9"/>
  <c r="B5" i="9" s="1"/>
  <c r="C5" i="8"/>
  <c r="D31" i="7"/>
  <c r="D31" i="19" s="1"/>
  <c r="D28" i="7"/>
  <c r="D28" i="19" s="1"/>
  <c r="D25" i="7"/>
  <c r="D25" i="19" s="1"/>
  <c r="D22" i="7"/>
  <c r="D22" i="19" s="1"/>
  <c r="D19" i="7"/>
  <c r="D19" i="19" s="1"/>
  <c r="D16" i="7"/>
  <c r="D16" i="19" s="1"/>
  <c r="D13" i="7"/>
  <c r="D13" i="19" s="1"/>
  <c r="D10" i="7"/>
  <c r="C11" i="7" s="1"/>
  <c r="F11" i="7" s="1"/>
  <c r="D7" i="7"/>
  <c r="C8" i="7" s="1"/>
  <c r="F8" i="7" s="1"/>
  <c r="D4" i="7"/>
  <c r="C5" i="7" s="1"/>
  <c r="D19" i="10"/>
  <c r="D52" i="18" s="1"/>
  <c r="D16" i="10"/>
  <c r="D49" i="18" s="1"/>
  <c r="D13" i="10"/>
  <c r="D46" i="18" s="1"/>
  <c r="D10" i="10"/>
  <c r="D43" i="18" s="1"/>
  <c r="D7" i="10"/>
  <c r="D40" i="18" s="1"/>
  <c r="D4" i="10"/>
  <c r="D37" i="18" s="1"/>
  <c r="D34" i="6"/>
  <c r="D34" i="18" s="1"/>
  <c r="D31" i="6"/>
  <c r="C32" i="6" s="1"/>
  <c r="C32" i="18" s="1"/>
  <c r="D28" i="6"/>
  <c r="D28" i="18" s="1"/>
  <c r="D25" i="6"/>
  <c r="C26" i="6" s="1"/>
  <c r="C26" i="18" s="1"/>
  <c r="D22" i="6"/>
  <c r="D22" i="18" s="1"/>
  <c r="D19" i="6"/>
  <c r="D19" i="18" s="1"/>
  <c r="D16" i="6"/>
  <c r="D16" i="18" s="1"/>
  <c r="D13" i="6"/>
  <c r="D13" i="18" s="1"/>
  <c r="D10" i="6"/>
  <c r="D10" i="18" s="1"/>
  <c r="D7" i="6"/>
  <c r="D7" i="18" s="1"/>
  <c r="D4" i="6"/>
  <c r="D4" i="18" s="1"/>
  <c r="C7" i="5"/>
  <c r="C7" i="17" s="1"/>
  <c r="C4" i="5"/>
  <c r="C4" i="17" s="1"/>
  <c r="D14" i="4"/>
  <c r="E14" i="16" s="1"/>
  <c r="D11" i="4"/>
  <c r="E11" i="16" s="1"/>
  <c r="D8" i="4"/>
  <c r="E8" i="16" s="1"/>
  <c r="D6" i="4"/>
  <c r="E6" i="16" s="1"/>
  <c r="D4" i="4"/>
  <c r="E4" i="16" s="1"/>
  <c r="C13" i="3"/>
  <c r="B14" i="3" s="1"/>
  <c r="C16" i="3"/>
  <c r="B17" i="3" s="1"/>
  <c r="C19" i="3"/>
  <c r="B20" i="3" s="1"/>
  <c r="C22" i="3"/>
  <c r="B23" i="3" s="1"/>
  <c r="C10" i="3"/>
  <c r="B11" i="3" s="1"/>
  <c r="C7" i="3"/>
  <c r="C4" i="3"/>
  <c r="B5" i="3" s="1"/>
  <c r="E15" i="2"/>
  <c r="D16" i="2" s="1"/>
  <c r="D16" i="15" s="1"/>
  <c r="E13" i="2"/>
  <c r="E13" i="15" s="1"/>
  <c r="E10" i="2"/>
  <c r="E10" i="15" s="1"/>
  <c r="E8" i="2"/>
  <c r="D9" i="2" s="1"/>
  <c r="E6" i="2"/>
  <c r="E6" i="15" s="1"/>
  <c r="E4" i="2"/>
  <c r="C32" i="7"/>
  <c r="C29" i="7"/>
  <c r="E2" i="8"/>
  <c r="F2" i="8"/>
  <c r="G2" i="8"/>
  <c r="D14" i="16"/>
  <c r="D11" i="16"/>
  <c r="D8" i="16"/>
  <c r="D6" i="16"/>
  <c r="F13" i="19"/>
  <c r="G13" i="19"/>
  <c r="H13" i="19"/>
  <c r="F16" i="19"/>
  <c r="G16" i="19"/>
  <c r="H16" i="19"/>
  <c r="F19" i="19"/>
  <c r="G19" i="19"/>
  <c r="H19" i="19"/>
  <c r="F34" i="18"/>
  <c r="G34" i="18"/>
  <c r="H34" i="18"/>
  <c r="F31" i="18"/>
  <c r="G31" i="18"/>
  <c r="H31" i="18"/>
  <c r="F28" i="18"/>
  <c r="G28" i="18"/>
  <c r="H28" i="18"/>
  <c r="F25" i="18"/>
  <c r="G25" i="18"/>
  <c r="H25" i="18"/>
  <c r="F28" i="19"/>
  <c r="G28" i="19"/>
  <c r="H28" i="19"/>
  <c r="F25" i="19"/>
  <c r="G25" i="19"/>
  <c r="H25" i="19"/>
  <c r="F22" i="19"/>
  <c r="G22" i="19"/>
  <c r="H22" i="19"/>
  <c r="F52" i="18"/>
  <c r="G52" i="18"/>
  <c r="H52" i="18"/>
  <c r="F49" i="18"/>
  <c r="G49" i="18"/>
  <c r="H49" i="18"/>
  <c r="F46" i="18"/>
  <c r="G46" i="18"/>
  <c r="H46" i="18"/>
  <c r="F43" i="18"/>
  <c r="G43" i="18"/>
  <c r="H43" i="18"/>
  <c r="H44" i="18" s="1"/>
  <c r="F40" i="18"/>
  <c r="F41" i="18" s="1"/>
  <c r="G40" i="18"/>
  <c r="H40" i="18"/>
  <c r="H37" i="18"/>
  <c r="F37" i="18"/>
  <c r="G37" i="18"/>
  <c r="F22" i="18"/>
  <c r="G22" i="18"/>
  <c r="H22" i="18"/>
  <c r="F19" i="18"/>
  <c r="G19" i="18"/>
  <c r="G20" i="18" s="1"/>
  <c r="H19" i="18"/>
  <c r="H20" i="18" s="1"/>
  <c r="F16" i="18"/>
  <c r="G16" i="18"/>
  <c r="H16" i="18"/>
  <c r="F13" i="18"/>
  <c r="G13" i="18"/>
  <c r="H13" i="18"/>
  <c r="F10" i="18"/>
  <c r="G10" i="18"/>
  <c r="H10" i="18"/>
  <c r="F7" i="18"/>
  <c r="G7" i="18"/>
  <c r="H7" i="18"/>
  <c r="F4" i="18"/>
  <c r="G4" i="18"/>
  <c r="H4" i="18"/>
  <c r="E7" i="17"/>
  <c r="F7" i="17"/>
  <c r="G7" i="17"/>
  <c r="E4" i="17"/>
  <c r="F4" i="17"/>
  <c r="G4" i="17"/>
  <c r="G14" i="16"/>
  <c r="H14" i="16"/>
  <c r="I14" i="16"/>
  <c r="G11" i="16"/>
  <c r="H11" i="16"/>
  <c r="I11" i="16"/>
  <c r="G8" i="16"/>
  <c r="H8" i="16"/>
  <c r="I8" i="16"/>
  <c r="G6" i="16"/>
  <c r="H6" i="16"/>
  <c r="I6" i="16"/>
  <c r="G4" i="16"/>
  <c r="H4" i="16"/>
  <c r="I4" i="16"/>
  <c r="G4" i="15"/>
  <c r="G15" i="15"/>
  <c r="H15" i="15"/>
  <c r="I15" i="15"/>
  <c r="G13" i="15"/>
  <c r="H13" i="15"/>
  <c r="I13" i="15"/>
  <c r="F13" i="15"/>
  <c r="G10" i="15"/>
  <c r="H10" i="15"/>
  <c r="I10" i="15"/>
  <c r="G8" i="15"/>
  <c r="H8" i="15"/>
  <c r="I8" i="15"/>
  <c r="G6" i="15"/>
  <c r="H6" i="15"/>
  <c r="I6" i="15"/>
  <c r="I4" i="15"/>
  <c r="H4" i="15"/>
  <c r="B8" i="17"/>
  <c r="B5" i="17"/>
  <c r="G5" i="17" s="1"/>
  <c r="C20" i="7"/>
  <c r="H26" i="7" s="1"/>
  <c r="C23" i="7"/>
  <c r="H32" i="7"/>
  <c r="C26" i="7"/>
  <c r="C32" i="19"/>
  <c r="C29" i="19"/>
  <c r="C26" i="19"/>
  <c r="C23" i="19"/>
  <c r="C20" i="19"/>
  <c r="C53" i="18"/>
  <c r="C50" i="18"/>
  <c r="C47" i="18"/>
  <c r="C44" i="18"/>
  <c r="C41" i="18"/>
  <c r="C38" i="18"/>
  <c r="C23" i="18"/>
  <c r="C20" i="18"/>
  <c r="C17" i="18"/>
  <c r="C14" i="18"/>
  <c r="C11" i="18"/>
  <c r="C8" i="18"/>
  <c r="F8" i="18" s="1"/>
  <c r="C5" i="18"/>
  <c r="B6" i="8"/>
  <c r="G6" i="8" s="1"/>
  <c r="B8" i="5"/>
  <c r="B5" i="5"/>
  <c r="C20" i="10"/>
  <c r="C17" i="10"/>
  <c r="C14" i="10"/>
  <c r="C11" i="10"/>
  <c r="C8" i="10"/>
  <c r="C5" i="10"/>
  <c r="C23" i="6"/>
  <c r="C20" i="6"/>
  <c r="C17" i="6"/>
  <c r="C14" i="6"/>
  <c r="C11" i="6"/>
  <c r="C8" i="6"/>
  <c r="C5" i="6"/>
  <c r="C15" i="4"/>
  <c r="C12" i="4"/>
  <c r="C9" i="4"/>
  <c r="C7" i="4"/>
  <c r="C5" i="4"/>
  <c r="F20" i="18"/>
  <c r="G50" i="18"/>
  <c r="G44" i="18"/>
  <c r="F44" i="18"/>
  <c r="F17" i="18"/>
  <c r="H14" i="18"/>
  <c r="H11" i="18"/>
  <c r="G8" i="18"/>
  <c r="G8" i="17"/>
  <c r="F8" i="17"/>
  <c r="E8" i="17"/>
  <c r="F5" i="17"/>
  <c r="E5" i="17"/>
  <c r="E2" i="17" s="1"/>
  <c r="G17" i="13"/>
  <c r="F17" i="13"/>
  <c r="E17" i="13"/>
  <c r="D17" i="13"/>
  <c r="H16" i="13"/>
  <c r="G14" i="13"/>
  <c r="F14" i="13"/>
  <c r="E14" i="13"/>
  <c r="D14" i="13"/>
  <c r="H13" i="13"/>
  <c r="G11" i="13"/>
  <c r="F11" i="13"/>
  <c r="E11" i="13"/>
  <c r="D11" i="13"/>
  <c r="H10" i="13"/>
  <c r="G8" i="13"/>
  <c r="F8" i="13"/>
  <c r="E8" i="13"/>
  <c r="D8" i="13"/>
  <c r="H7" i="13"/>
  <c r="G5" i="13"/>
  <c r="F5" i="13"/>
  <c r="E5" i="13"/>
  <c r="D5" i="13"/>
  <c r="H4" i="13"/>
  <c r="E8" i="12"/>
  <c r="F8" i="12"/>
  <c r="G8" i="12"/>
  <c r="E11" i="12"/>
  <c r="E2" i="12" s="1"/>
  <c r="F11" i="12"/>
  <c r="G11" i="12"/>
  <c r="E14" i="12"/>
  <c r="F14" i="12"/>
  <c r="G14" i="12"/>
  <c r="G5" i="12"/>
  <c r="G2" i="12" s="1"/>
  <c r="F5" i="12"/>
  <c r="F2" i="12" s="1"/>
  <c r="E5" i="12"/>
  <c r="H5" i="11"/>
  <c r="G5" i="11"/>
  <c r="F5" i="11"/>
  <c r="E5" i="11"/>
  <c r="I4" i="11"/>
  <c r="H13" i="9"/>
  <c r="G26" i="7"/>
  <c r="H20" i="7"/>
  <c r="F20" i="7"/>
  <c r="H20" i="10"/>
  <c r="G20" i="10"/>
  <c r="F20" i="10"/>
  <c r="H17" i="10"/>
  <c r="G17" i="10"/>
  <c r="F17" i="10"/>
  <c r="H14" i="10"/>
  <c r="G14" i="10"/>
  <c r="F14" i="10"/>
  <c r="F11" i="10"/>
  <c r="H8" i="10"/>
  <c r="G8" i="10"/>
  <c r="F8" i="10"/>
  <c r="H5" i="10"/>
  <c r="G5" i="10"/>
  <c r="F5" i="10"/>
  <c r="F2" i="10" s="1"/>
  <c r="G8" i="5"/>
  <c r="F8" i="5"/>
  <c r="E8" i="5"/>
  <c r="F5" i="5"/>
  <c r="F2" i="5" s="1"/>
  <c r="H15" i="4"/>
  <c r="G15" i="4"/>
  <c r="F15" i="4"/>
  <c r="H12" i="4"/>
  <c r="G12" i="4"/>
  <c r="F12" i="4"/>
  <c r="H9" i="4"/>
  <c r="G9" i="4"/>
  <c r="F9" i="4"/>
  <c r="H7" i="4"/>
  <c r="G7" i="4"/>
  <c r="F7" i="4"/>
  <c r="F5" i="4"/>
  <c r="I35" i="11" l="1"/>
  <c r="E54" i="11"/>
  <c r="E4" i="15"/>
  <c r="D5" i="2"/>
  <c r="E18" i="11"/>
  <c r="J18" i="11" s="1"/>
  <c r="I81" i="11"/>
  <c r="E7" i="11"/>
  <c r="J7" i="11" s="1"/>
  <c r="I33" i="11"/>
  <c r="I13" i="11"/>
  <c r="I67" i="11"/>
  <c r="I60" i="11"/>
  <c r="I70" i="11"/>
  <c r="E56" i="11"/>
  <c r="J56" i="11" s="1"/>
  <c r="E79" i="11"/>
  <c r="H79" i="11"/>
  <c r="F79" i="11"/>
  <c r="H76" i="11"/>
  <c r="E76" i="11"/>
  <c r="J76" i="11" s="1"/>
  <c r="F76" i="11"/>
  <c r="G56" i="11"/>
  <c r="F56" i="11"/>
  <c r="H56" i="11"/>
  <c r="H2" i="11" s="1"/>
  <c r="E52" i="11"/>
  <c r="E43" i="11"/>
  <c r="J43" i="11" s="1"/>
  <c r="F43" i="11"/>
  <c r="E27" i="11"/>
  <c r="J27" i="11" s="1"/>
  <c r="F27" i="11"/>
  <c r="F7" i="11"/>
  <c r="F2" i="11" s="1"/>
  <c r="G2" i="11"/>
  <c r="I75" i="11"/>
  <c r="I51" i="11"/>
  <c r="I24" i="11"/>
  <c r="I8" i="11"/>
  <c r="J86" i="11"/>
  <c r="J82" i="11"/>
  <c r="J84" i="11"/>
  <c r="J66" i="11"/>
  <c r="J71" i="11"/>
  <c r="J73" i="11"/>
  <c r="J64" i="11"/>
  <c r="J59" i="11"/>
  <c r="J68" i="11"/>
  <c r="J61" i="11"/>
  <c r="J52" i="11"/>
  <c r="J47" i="11"/>
  <c r="J50" i="11"/>
  <c r="J54" i="11"/>
  <c r="J41" i="11"/>
  <c r="J45" i="11"/>
  <c r="J38" i="11"/>
  <c r="J32" i="11"/>
  <c r="J34" i="11"/>
  <c r="J36" i="11"/>
  <c r="J25" i="11"/>
  <c r="J29" i="11"/>
  <c r="J23" i="11"/>
  <c r="J14" i="11"/>
  <c r="J16" i="11"/>
  <c r="J20" i="11"/>
  <c r="J11" i="11"/>
  <c r="J9" i="11"/>
  <c r="H7" i="12"/>
  <c r="I7" i="10"/>
  <c r="I10" i="10"/>
  <c r="E15" i="4"/>
  <c r="J15" i="4" s="1"/>
  <c r="F14" i="16"/>
  <c r="J14" i="16" s="1"/>
  <c r="I4" i="4"/>
  <c r="I31" i="6"/>
  <c r="E10" i="18"/>
  <c r="I10" i="18" s="1"/>
  <c r="D11" i="12"/>
  <c r="I11" i="12" s="1"/>
  <c r="D6" i="8"/>
  <c r="D2" i="8" s="1"/>
  <c r="E16" i="19"/>
  <c r="I16" i="19" s="1"/>
  <c r="H4" i="5"/>
  <c r="J8" i="2"/>
  <c r="I34" i="6"/>
  <c r="D14" i="2"/>
  <c r="D14" i="15" s="1"/>
  <c r="H14" i="15" s="1"/>
  <c r="E14" i="10"/>
  <c r="J14" i="10" s="1"/>
  <c r="I22" i="6"/>
  <c r="F6" i="16"/>
  <c r="J6" i="16" s="1"/>
  <c r="E8" i="10"/>
  <c r="J8" i="10" s="1"/>
  <c r="C17" i="7"/>
  <c r="H17" i="7" s="1"/>
  <c r="E20" i="10"/>
  <c r="J20" i="10" s="1"/>
  <c r="I4" i="6"/>
  <c r="I25" i="7"/>
  <c r="E31" i="19"/>
  <c r="I31" i="19" s="1"/>
  <c r="E26" i="7"/>
  <c r="J26" i="7" s="1"/>
  <c r="E28" i="19"/>
  <c r="E29" i="19" s="1"/>
  <c r="I22" i="7"/>
  <c r="E13" i="19"/>
  <c r="I13" i="19" s="1"/>
  <c r="E10" i="19"/>
  <c r="I10" i="19" s="1"/>
  <c r="E4" i="19"/>
  <c r="I4" i="19" s="1"/>
  <c r="E7" i="18"/>
  <c r="E8" i="18" s="1"/>
  <c r="J8" i="18" s="1"/>
  <c r="I6" i="4"/>
  <c r="J4" i="2"/>
  <c r="I19" i="7"/>
  <c r="C14" i="7"/>
  <c r="C14" i="19" s="1"/>
  <c r="G14" i="19" s="1"/>
  <c r="D7" i="2"/>
  <c r="D7" i="15" s="1"/>
  <c r="G7" i="15" s="1"/>
  <c r="D9" i="16"/>
  <c r="H12" i="16" s="1"/>
  <c r="G11" i="9"/>
  <c r="D11" i="9"/>
  <c r="G17" i="9"/>
  <c r="D14" i="9"/>
  <c r="D5" i="9"/>
  <c r="E5" i="9"/>
  <c r="H7" i="5"/>
  <c r="I13" i="6"/>
  <c r="I7" i="7"/>
  <c r="D7" i="17"/>
  <c r="H7" i="17" s="1"/>
  <c r="D12" i="16"/>
  <c r="D14" i="12"/>
  <c r="I4" i="10"/>
  <c r="I16" i="10"/>
  <c r="H4" i="12"/>
  <c r="E14" i="6"/>
  <c r="E37" i="18"/>
  <c r="I37" i="18" s="1"/>
  <c r="D11" i="2"/>
  <c r="D11" i="15" s="1"/>
  <c r="H11" i="15" s="1"/>
  <c r="D5" i="16"/>
  <c r="I5" i="16" s="1"/>
  <c r="D15" i="16"/>
  <c r="I15" i="16" s="1"/>
  <c r="E8" i="15"/>
  <c r="D10" i="19"/>
  <c r="D7" i="19"/>
  <c r="D4" i="19"/>
  <c r="E20" i="18"/>
  <c r="J20" i="18" s="1"/>
  <c r="I19" i="6"/>
  <c r="E14" i="18"/>
  <c r="C29" i="6"/>
  <c r="C29" i="18" s="1"/>
  <c r="F29" i="18" s="1"/>
  <c r="E12" i="4"/>
  <c r="J12" i="4" s="1"/>
  <c r="I19" i="10"/>
  <c r="E49" i="18"/>
  <c r="I49" i="18" s="1"/>
  <c r="E46" i="18"/>
  <c r="I46" i="18" s="1"/>
  <c r="E41" i="18"/>
  <c r="I40" i="18"/>
  <c r="E28" i="18"/>
  <c r="I28" i="18" s="1"/>
  <c r="I25" i="6"/>
  <c r="I16" i="6"/>
  <c r="D5" i="17"/>
  <c r="I5" i="17" s="1"/>
  <c r="H4" i="17"/>
  <c r="F11" i="16"/>
  <c r="J11" i="16" s="1"/>
  <c r="I8" i="4"/>
  <c r="E9" i="4"/>
  <c r="J9" i="4" s="1"/>
  <c r="D5" i="3"/>
  <c r="E15" i="15"/>
  <c r="F16" i="15"/>
  <c r="F14" i="9"/>
  <c r="E17" i="9"/>
  <c r="E14" i="9"/>
  <c r="D17" i="9"/>
  <c r="G14" i="9"/>
  <c r="F17" i="9"/>
  <c r="E11" i="9"/>
  <c r="F11" i="9"/>
  <c r="E8" i="9"/>
  <c r="D8" i="9"/>
  <c r="F8" i="9"/>
  <c r="G5" i="9"/>
  <c r="F5" i="9"/>
  <c r="E5" i="7"/>
  <c r="C5" i="19"/>
  <c r="G5" i="19" s="1"/>
  <c r="H5" i="7"/>
  <c r="G5" i="7"/>
  <c r="F5" i="7"/>
  <c r="C35" i="6"/>
  <c r="C35" i="18" s="1"/>
  <c r="E35" i="18" s="1"/>
  <c r="D31" i="18"/>
  <c r="D25" i="18"/>
  <c r="I16" i="15"/>
  <c r="H9" i="2"/>
  <c r="I9" i="2"/>
  <c r="G9" i="2"/>
  <c r="D9" i="15"/>
  <c r="G9" i="15" s="1"/>
  <c r="F9" i="2"/>
  <c r="D5" i="15"/>
  <c r="I5" i="15" s="1"/>
  <c r="G20" i="7"/>
  <c r="F26" i="7"/>
  <c r="E20" i="7"/>
  <c r="E20" i="19"/>
  <c r="E6" i="8"/>
  <c r="F6" i="8"/>
  <c r="J4" i="16"/>
  <c r="J8" i="16"/>
  <c r="H11" i="7"/>
  <c r="C11" i="19"/>
  <c r="F11" i="19" s="1"/>
  <c r="G11" i="7"/>
  <c r="E11" i="7"/>
  <c r="H8" i="7"/>
  <c r="C8" i="19"/>
  <c r="G8" i="7"/>
  <c r="E8" i="7"/>
  <c r="H32" i="18"/>
  <c r="G32" i="18"/>
  <c r="G16" i="15"/>
  <c r="H16" i="15"/>
  <c r="J6" i="15"/>
  <c r="J8" i="15"/>
  <c r="J13" i="15"/>
  <c r="G29" i="19"/>
  <c r="I19" i="19"/>
  <c r="F29" i="19"/>
  <c r="F32" i="19"/>
  <c r="G32" i="19"/>
  <c r="H29" i="19"/>
  <c r="I25" i="19"/>
  <c r="H23" i="19"/>
  <c r="I22" i="19"/>
  <c r="I31" i="18"/>
  <c r="F32" i="18"/>
  <c r="E23" i="18"/>
  <c r="G26" i="18"/>
  <c r="H8" i="18"/>
  <c r="F23" i="18"/>
  <c r="E26" i="18"/>
  <c r="F26" i="18"/>
  <c r="H26" i="18"/>
  <c r="I43" i="18"/>
  <c r="I34" i="18"/>
  <c r="E32" i="18"/>
  <c r="I25" i="18"/>
  <c r="G2" i="17"/>
  <c r="J10" i="15"/>
  <c r="J4" i="15"/>
  <c r="I5" i="13"/>
  <c r="G2" i="13"/>
  <c r="H32" i="19"/>
  <c r="G23" i="18"/>
  <c r="F11" i="18"/>
  <c r="F14" i="18"/>
  <c r="G47" i="18"/>
  <c r="H23" i="18"/>
  <c r="G11" i="18"/>
  <c r="G14" i="18"/>
  <c r="F38" i="18"/>
  <c r="F53" i="18"/>
  <c r="H50" i="18"/>
  <c r="G53" i="18"/>
  <c r="G38" i="18"/>
  <c r="F5" i="18"/>
  <c r="H38" i="18"/>
  <c r="G41" i="18"/>
  <c r="H53" i="18"/>
  <c r="H41" i="18"/>
  <c r="F50" i="18"/>
  <c r="E53" i="18"/>
  <c r="F2" i="17"/>
  <c r="H29" i="7"/>
  <c r="F23" i="7"/>
  <c r="G23" i="7"/>
  <c r="H23" i="7"/>
  <c r="E23" i="7"/>
  <c r="E29" i="7"/>
  <c r="F29" i="7"/>
  <c r="G29" i="7"/>
  <c r="E32" i="7"/>
  <c r="F32" i="7"/>
  <c r="G32" i="7"/>
  <c r="F8" i="6"/>
  <c r="E32" i="6"/>
  <c r="F32" i="6"/>
  <c r="G32" i="6"/>
  <c r="H32" i="6"/>
  <c r="H11" i="6"/>
  <c r="G14" i="6"/>
  <c r="G8" i="6"/>
  <c r="H8" i="6"/>
  <c r="E8" i="6"/>
  <c r="F17" i="6"/>
  <c r="F5" i="6"/>
  <c r="G26" i="19"/>
  <c r="E26" i="19"/>
  <c r="H26" i="19"/>
  <c r="F26" i="19"/>
  <c r="F20" i="19"/>
  <c r="E23" i="19"/>
  <c r="G20" i="19"/>
  <c r="F23" i="19"/>
  <c r="H20" i="19"/>
  <c r="G23" i="19"/>
  <c r="H47" i="18"/>
  <c r="F47" i="18"/>
  <c r="G5" i="18"/>
  <c r="G17" i="18"/>
  <c r="H5" i="18"/>
  <c r="H17" i="18"/>
  <c r="E5" i="18"/>
  <c r="E17" i="18"/>
  <c r="F2" i="13"/>
  <c r="I17" i="13"/>
  <c r="D2" i="13"/>
  <c r="K2" i="13" s="1"/>
  <c r="E2" i="13"/>
  <c r="I8" i="13"/>
  <c r="I11" i="13"/>
  <c r="I14" i="13"/>
  <c r="G5" i="5"/>
  <c r="G2" i="5" s="1"/>
  <c r="D5" i="5"/>
  <c r="E5" i="5"/>
  <c r="E2" i="5" s="1"/>
  <c r="I8" i="5"/>
  <c r="G11" i="10"/>
  <c r="G2" i="10" s="1"/>
  <c r="H11" i="10"/>
  <c r="H2" i="10" s="1"/>
  <c r="E11" i="10"/>
  <c r="J11" i="10" s="1"/>
  <c r="J5" i="10"/>
  <c r="J17" i="10"/>
  <c r="F26" i="6"/>
  <c r="G26" i="6"/>
  <c r="H26" i="6"/>
  <c r="E26" i="6"/>
  <c r="E20" i="6"/>
  <c r="H14" i="6"/>
  <c r="E23" i="6"/>
  <c r="E11" i="6"/>
  <c r="F11" i="6"/>
  <c r="G11" i="6"/>
  <c r="F14" i="6"/>
  <c r="F23" i="6"/>
  <c r="G23" i="6"/>
  <c r="H23" i="6"/>
  <c r="G20" i="6"/>
  <c r="H20" i="6"/>
  <c r="F20" i="6"/>
  <c r="G17" i="6"/>
  <c r="H17" i="6"/>
  <c r="E17" i="6"/>
  <c r="G5" i="6"/>
  <c r="H5" i="6"/>
  <c r="E5" i="6"/>
  <c r="F2" i="4"/>
  <c r="G5" i="4"/>
  <c r="G2" i="4" s="1"/>
  <c r="H5" i="4"/>
  <c r="E5" i="4"/>
  <c r="H2" i="4"/>
  <c r="J44" i="18"/>
  <c r="I8" i="12"/>
  <c r="J7" i="4"/>
  <c r="I5" i="12"/>
  <c r="J5" i="11"/>
  <c r="F7" i="16" l="1"/>
  <c r="J79" i="11"/>
  <c r="E2" i="11"/>
  <c r="L2" i="11" s="1"/>
  <c r="B11" i="23" s="1"/>
  <c r="E17" i="7"/>
  <c r="G17" i="7"/>
  <c r="E38" i="18"/>
  <c r="C17" i="19"/>
  <c r="G17" i="19" s="1"/>
  <c r="E11" i="18"/>
  <c r="J11" i="18" s="1"/>
  <c r="F17" i="7"/>
  <c r="F7" i="15"/>
  <c r="D2" i="12"/>
  <c r="I7" i="15"/>
  <c r="I6" i="8"/>
  <c r="I2" i="8" s="1"/>
  <c r="G14" i="7"/>
  <c r="I28" i="19"/>
  <c r="F14" i="19"/>
  <c r="F14" i="15"/>
  <c r="I14" i="12"/>
  <c r="I2" i="12" s="1"/>
  <c r="E14" i="19"/>
  <c r="G14" i="15"/>
  <c r="I14" i="15"/>
  <c r="F14" i="7"/>
  <c r="I7" i="18"/>
  <c r="H14" i="19"/>
  <c r="E14" i="7"/>
  <c r="H7" i="15"/>
  <c r="E47" i="18"/>
  <c r="J47" i="18" s="1"/>
  <c r="F5" i="15"/>
  <c r="H14" i="7"/>
  <c r="H2" i="7" s="1"/>
  <c r="K9" i="2"/>
  <c r="I5" i="9"/>
  <c r="I11" i="9"/>
  <c r="G29" i="6"/>
  <c r="H29" i="6"/>
  <c r="H29" i="18"/>
  <c r="E29" i="6"/>
  <c r="F29" i="6"/>
  <c r="F15" i="16"/>
  <c r="D8" i="17"/>
  <c r="I8" i="17" s="1"/>
  <c r="I2" i="17" s="1"/>
  <c r="H5" i="15"/>
  <c r="G2" i="9"/>
  <c r="I11" i="15"/>
  <c r="F11" i="15"/>
  <c r="J32" i="18"/>
  <c r="E50" i="18"/>
  <c r="E2" i="4"/>
  <c r="L2" i="4" s="1"/>
  <c r="H35" i="6"/>
  <c r="E5" i="19"/>
  <c r="F2" i="9"/>
  <c r="I17" i="9"/>
  <c r="E29" i="18"/>
  <c r="E32" i="19"/>
  <c r="J32" i="19" s="1"/>
  <c r="F35" i="18"/>
  <c r="F2" i="18" s="1"/>
  <c r="G11" i="15"/>
  <c r="I8" i="9"/>
  <c r="I14" i="9"/>
  <c r="G29" i="18"/>
  <c r="F35" i="6"/>
  <c r="E17" i="19"/>
  <c r="F5" i="19"/>
  <c r="H5" i="19"/>
  <c r="I7" i="16"/>
  <c r="G7" i="16"/>
  <c r="F9" i="16"/>
  <c r="H5" i="16"/>
  <c r="G5" i="16"/>
  <c r="F5" i="16"/>
  <c r="H7" i="16"/>
  <c r="H15" i="16"/>
  <c r="G15" i="16"/>
  <c r="H9" i="16"/>
  <c r="I12" i="16"/>
  <c r="G12" i="16"/>
  <c r="I9" i="16"/>
  <c r="G9" i="16"/>
  <c r="F12" i="16"/>
  <c r="D2" i="9"/>
  <c r="E2" i="9"/>
  <c r="J5" i="7"/>
  <c r="G35" i="6"/>
  <c r="E35" i="6"/>
  <c r="H35" i="18"/>
  <c r="G35" i="18"/>
  <c r="I9" i="15"/>
  <c r="H9" i="15"/>
  <c r="F9" i="15"/>
  <c r="G5" i="15"/>
  <c r="J20" i="7"/>
  <c r="J11" i="7"/>
  <c r="J8" i="7"/>
  <c r="E11" i="19"/>
  <c r="G11" i="19"/>
  <c r="H11" i="19"/>
  <c r="F8" i="19"/>
  <c r="H8" i="19"/>
  <c r="E8" i="19"/>
  <c r="G8" i="19"/>
  <c r="K16" i="15"/>
  <c r="J29" i="19"/>
  <c r="J23" i="18"/>
  <c r="J14" i="18"/>
  <c r="J26" i="18"/>
  <c r="E2" i="10"/>
  <c r="L2" i="10" s="1"/>
  <c r="J2" i="10"/>
  <c r="I5" i="5"/>
  <c r="I2" i="5" s="1"/>
  <c r="D2" i="5"/>
  <c r="K2" i="5" s="1"/>
  <c r="J2" i="11"/>
  <c r="J41" i="18"/>
  <c r="J53" i="18"/>
  <c r="J38" i="18"/>
  <c r="J17" i="18"/>
  <c r="J29" i="7"/>
  <c r="J23" i="7"/>
  <c r="J32" i="7"/>
  <c r="J32" i="6"/>
  <c r="J8" i="6"/>
  <c r="J11" i="6"/>
  <c r="J14" i="6"/>
  <c r="J26" i="19"/>
  <c r="J23" i="19"/>
  <c r="J20" i="19"/>
  <c r="J5" i="18"/>
  <c r="I2" i="13"/>
  <c r="K2" i="8"/>
  <c r="B9" i="23" s="1"/>
  <c r="J26" i="6"/>
  <c r="J23" i="6"/>
  <c r="J20" i="6"/>
  <c r="J5" i="6"/>
  <c r="J17" i="6"/>
  <c r="J5" i="4"/>
  <c r="J2" i="4" s="1"/>
  <c r="K2" i="12"/>
  <c r="B12" i="23" s="1"/>
  <c r="F17" i="19" l="1"/>
  <c r="E2" i="7"/>
  <c r="J17" i="7"/>
  <c r="G2" i="7"/>
  <c r="L2" i="7" s="1"/>
  <c r="H17" i="19"/>
  <c r="F2" i="7"/>
  <c r="K7" i="15"/>
  <c r="J35" i="6"/>
  <c r="J14" i="7"/>
  <c r="K14" i="15"/>
  <c r="H2" i="15"/>
  <c r="J14" i="19"/>
  <c r="J29" i="6"/>
  <c r="F2" i="6"/>
  <c r="K5" i="15"/>
  <c r="I2" i="15"/>
  <c r="E2" i="6"/>
  <c r="F2" i="15"/>
  <c r="H2" i="18"/>
  <c r="I2" i="9"/>
  <c r="J29" i="18"/>
  <c r="G2" i="6"/>
  <c r="K11" i="15"/>
  <c r="H2" i="6"/>
  <c r="G2" i="15"/>
  <c r="E2" i="18"/>
  <c r="D2" i="17"/>
  <c r="K2" i="17" s="1"/>
  <c r="B6" i="23" s="1"/>
  <c r="K2" i="9"/>
  <c r="B10" i="23" s="1"/>
  <c r="J50" i="18"/>
  <c r="K7" i="16"/>
  <c r="K9" i="16"/>
  <c r="H2" i="19"/>
  <c r="G2" i="19"/>
  <c r="E2" i="19"/>
  <c r="J5" i="19"/>
  <c r="F2" i="19"/>
  <c r="J35" i="18"/>
  <c r="J2" i="18" s="1"/>
  <c r="J17" i="19"/>
  <c r="K15" i="16"/>
  <c r="H2" i="16"/>
  <c r="F2" i="16"/>
  <c r="G2" i="16"/>
  <c r="K5" i="16"/>
  <c r="K12" i="16"/>
  <c r="I2" i="16"/>
  <c r="G2" i="18"/>
  <c r="K9" i="15"/>
  <c r="J11" i="19"/>
  <c r="J8" i="19"/>
  <c r="D23" i="3"/>
  <c r="G23" i="3"/>
  <c r="F23" i="3"/>
  <c r="E23" i="3"/>
  <c r="H22" i="3"/>
  <c r="G20" i="3"/>
  <c r="F20" i="3"/>
  <c r="E20" i="3"/>
  <c r="D20" i="3"/>
  <c r="H19" i="3"/>
  <c r="G17" i="3"/>
  <c r="F17" i="3"/>
  <c r="E17" i="3"/>
  <c r="D17" i="3"/>
  <c r="H16" i="3"/>
  <c r="G14" i="3"/>
  <c r="F14" i="3"/>
  <c r="E14" i="3"/>
  <c r="D14" i="3"/>
  <c r="H13" i="3"/>
  <c r="G11" i="3"/>
  <c r="F11" i="3"/>
  <c r="E11" i="3"/>
  <c r="D11" i="3"/>
  <c r="B8" i="3" s="1"/>
  <c r="G8" i="3" s="1"/>
  <c r="H10" i="3"/>
  <c r="H7" i="3"/>
  <c r="G5" i="3"/>
  <c r="F5" i="3"/>
  <c r="E5" i="3"/>
  <c r="H4" i="3"/>
  <c r="J2" i="7" l="1"/>
  <c r="K2" i="15"/>
  <c r="L2" i="6"/>
  <c r="L2" i="18"/>
  <c r="K2" i="16"/>
  <c r="M2" i="16"/>
  <c r="B5" i="23" s="1"/>
  <c r="D8" i="3"/>
  <c r="D2" i="3" s="1"/>
  <c r="E8" i="3"/>
  <c r="E2" i="3" s="1"/>
  <c r="F8" i="3"/>
  <c r="F2" i="3" s="1"/>
  <c r="J2" i="19"/>
  <c r="L2" i="19"/>
  <c r="B8" i="23" s="1"/>
  <c r="J2" i="6"/>
  <c r="G2" i="3"/>
  <c r="I17" i="3"/>
  <c r="I20" i="3"/>
  <c r="I14" i="3"/>
  <c r="I23" i="3"/>
  <c r="I5" i="3"/>
  <c r="I11" i="3"/>
  <c r="I16" i="2"/>
  <c r="H16" i="2"/>
  <c r="G16" i="2"/>
  <c r="F16" i="2"/>
  <c r="J15" i="2"/>
  <c r="I14" i="2"/>
  <c r="H14" i="2"/>
  <c r="G14" i="2"/>
  <c r="F14" i="2"/>
  <c r="J13" i="2"/>
  <c r="I11" i="2"/>
  <c r="H11" i="2"/>
  <c r="G11" i="2"/>
  <c r="F11" i="2"/>
  <c r="J10" i="2"/>
  <c r="I7" i="2"/>
  <c r="H7" i="2"/>
  <c r="G7" i="2"/>
  <c r="F7" i="2"/>
  <c r="J6" i="2"/>
  <c r="I5" i="2"/>
  <c r="H5" i="2"/>
  <c r="G5" i="2"/>
  <c r="F5" i="2"/>
  <c r="B7" i="23" l="1"/>
  <c r="I8" i="3"/>
  <c r="I2" i="3" s="1"/>
  <c r="F2" i="2"/>
  <c r="G2" i="2"/>
  <c r="H2" i="2"/>
  <c r="I2" i="2"/>
  <c r="K7" i="2"/>
  <c r="K16" i="2"/>
  <c r="K2" i="3"/>
  <c r="B4" i="23" s="1"/>
  <c r="K11" i="2"/>
  <c r="K5" i="2"/>
  <c r="K14" i="2"/>
  <c r="M2" i="2" l="1"/>
  <c r="K2" i="2"/>
  <c r="M2" i="15" l="1"/>
  <c r="B3" i="2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9" authorId="0" shapeId="0" xr:uid="{20B50143-86CB-F942-AE14-AB6F11894B73}">
      <text>
        <r>
          <rPr>
            <sz val="10"/>
            <color rgb="FF000000"/>
            <rFont val="Calibri"/>
            <family val="2"/>
            <scheme val="minor"/>
          </rPr>
          <t>======
ID#AAAAOXRAxns
    (2021-09-03 13:41:59)
Fuel for piston-engined aircraft - a high octane petrol (aka AVGAS).</t>
        </r>
      </text>
    </comment>
    <comment ref="A20" authorId="0" shapeId="0" xr:uid="{883C0844-2608-0F47-BEF2-A600F64E2B09}">
      <text>
        <r>
          <rPr>
            <sz val="10"/>
            <color rgb="FF000000"/>
            <rFont val="Calibri"/>
            <family val="2"/>
          </rPr>
          <t xml:space="preserve">======
</t>
        </r>
        <r>
          <rPr>
            <sz val="10"/>
            <color rgb="FF000000"/>
            <rFont val="Calibri"/>
            <family val="2"/>
          </rPr>
          <t xml:space="preserve">ID#AAAAOXRAx0A
</t>
        </r>
        <r>
          <rPr>
            <sz val="10"/>
            <color rgb="FF000000"/>
            <rFont val="Calibri"/>
            <family val="2"/>
          </rPr>
          <t xml:space="preserve">    (2021-09-03 13:41:59)
</t>
        </r>
        <r>
          <rPr>
            <sz val="10"/>
            <color rgb="FF000000"/>
            <rFont val="Calibri"/>
            <family val="2"/>
          </rPr>
          <t>Diesel that has not been blended with biofuel (non-forecourt diesel).</t>
        </r>
      </text>
    </comment>
    <comment ref="A22" authorId="0" shapeId="0" xr:uid="{5D8214D5-5932-1E42-B4C3-BFD184361762}">
      <text>
        <r>
          <rPr>
            <sz val="10"/>
            <color rgb="FF000000"/>
            <rFont val="Arial"/>
            <family val="2"/>
          </rPr>
          <t xml:space="preserve">======
</t>
        </r>
        <r>
          <rPr>
            <sz val="10"/>
            <color rgb="FF000000"/>
            <rFont val="Arial"/>
            <family val="2"/>
          </rPr>
          <t xml:space="preserve">ID#AAAAOXRAx1Y
</t>
        </r>
        <r>
          <rPr>
            <sz val="10"/>
            <color rgb="FF000000"/>
            <rFont val="Arial"/>
            <family val="2"/>
          </rPr>
          <t xml:space="preserve">    (2021-09-03 13:41:59)
</t>
        </r>
        <r>
          <rPr>
            <sz val="10"/>
            <color rgb="FF000000"/>
            <rFont val="Arial"/>
            <family val="2"/>
          </rPr>
          <t>Petrol that has not been blended with biofuel (non forecourt petrol).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D27" authorId="0" shapeId="0" xr:uid="{19E1EF20-3AE9-0B42-9DB4-338BE1C2F8EB}">
      <text>
        <r>
          <rPr>
            <sz val="10"/>
            <color rgb="FF000000"/>
            <rFont val="Calibri"/>
            <family val="2"/>
            <scheme val="minor"/>
          </rPr>
          <t>======
ID#AAAAOXRAxfE
    (2021-09-03 13:41:59)
kg CO₂e per unit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D26" authorId="0" shapeId="0" xr:uid="{0DAC8E0B-4023-CC4F-A1D8-663A03E16A63}">
      <text>
        <r>
          <rPr>
            <sz val="10"/>
            <color rgb="FF000000"/>
            <rFont val="Calibri"/>
            <family val="2"/>
          </rPr>
          <t xml:space="preserve">======
</t>
        </r>
        <r>
          <rPr>
            <sz val="10"/>
            <color rgb="FF000000"/>
            <rFont val="Calibri"/>
            <family val="2"/>
          </rPr>
          <t xml:space="preserve">ID#AAAAOXRAyI8
</t>
        </r>
        <r>
          <rPr>
            <sz val="10"/>
            <color rgb="FF000000"/>
            <rFont val="Calibri"/>
            <family val="2"/>
          </rPr>
          <t xml:space="preserve">    (2021-09-03 13:42:00)
</t>
        </r>
        <r>
          <rPr>
            <sz val="10"/>
            <color rgb="FF000000"/>
            <rFont val="Calibri"/>
            <family val="2"/>
          </rPr>
          <t>kg CO₂e per unit</t>
        </r>
      </text>
    </comment>
    <comment ref="A27" authorId="0" shapeId="0" xr:uid="{1D0FBD51-E985-4446-87E0-924C8710738B}">
      <text>
        <r>
          <rPr>
            <sz val="10"/>
            <color rgb="FF000000"/>
            <rFont val="Calibri"/>
            <family val="2"/>
            <scheme val="minor"/>
          </rPr>
          <t>======
ID#AAAAOXRAxeM
    (2021-09-03 13:41:59)
Gases regulated under the agreed 'Kyoto Protocol' which is an international treaty that set binding GHG reduction obligations for 37 industrialised countries.</t>
        </r>
      </text>
    </comment>
    <comment ref="D60" authorId="0" shapeId="0" xr:uid="{6A7579A8-B846-714E-8C3F-F6D642EF1D3C}">
      <text>
        <r>
          <rPr>
            <sz val="10"/>
            <color rgb="FF000000"/>
            <rFont val="Calibri"/>
            <family val="2"/>
            <scheme val="minor"/>
          </rPr>
          <t>======
ID#AAAAOXRAxg8
    (2021-09-03 13:41:59)
kg CO₂e per unit</t>
        </r>
      </text>
    </comment>
    <comment ref="A61" authorId="0" shapeId="0" xr:uid="{2124ABF4-7A7C-334C-AA34-AAA7493A1F94}">
      <text>
        <r>
          <rPr>
            <sz val="10"/>
            <color rgb="FF000000"/>
            <rFont val="Calibri"/>
            <family val="2"/>
            <scheme val="minor"/>
          </rPr>
          <t>======
ID#AAAAOXRAxQY
    (2021-09-03 13:41:58)
Blends of gases regulated under the 'Kyoto Protocol'.</t>
        </r>
      </text>
    </comment>
    <comment ref="A65" authorId="0" shapeId="0" xr:uid="{5BF3932C-700E-9849-821D-B380A24CB9F3}">
      <text>
        <r>
          <rPr>
            <sz val="10"/>
            <color rgb="FF000000"/>
            <rFont val="Calibri"/>
            <family val="2"/>
            <scheme val="minor"/>
          </rPr>
          <t>======
ID#AAAAOXRAxME
    (2021-09-03 13:41:58)
Gases covered by an international treaty (Montreal Protocol 1987) that aims to 'phase out' specific, known ozone-depleting substances.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B25" authorId="0" shapeId="0" xr:uid="{3E511AC9-EBDF-F74B-9343-C1A835901992}">
      <text>
        <r>
          <rPr>
            <sz val="10"/>
            <color rgb="FF000000"/>
            <rFont val="Calibri"/>
            <family val="2"/>
          </rPr>
          <t xml:space="preserve">======
</t>
        </r>
        <r>
          <rPr>
            <sz val="10"/>
            <color rgb="FF000000"/>
            <rFont val="Calibri"/>
            <family val="2"/>
          </rPr>
          <t xml:space="preserve">ID#AAAAOXRAyCo
</t>
        </r>
        <r>
          <rPr>
            <sz val="10"/>
            <color rgb="FF000000"/>
            <rFont val="Calibri"/>
            <family val="2"/>
          </rPr>
          <t xml:space="preserve">    (2021-09-03 13:41:59)
</t>
        </r>
        <r>
          <rPr>
            <sz val="10"/>
            <color rgb="FF000000"/>
            <rFont val="Calibri"/>
            <family val="2"/>
          </rPr>
          <t>Fuel for piston-engined aircraft - a high octane petrol (also known as AVGAS).</t>
        </r>
      </text>
    </comment>
    <comment ref="B26" authorId="0" shapeId="0" xr:uid="{28B6C6F9-FFCD-BB46-8B21-CC7F08A88904}">
      <text>
        <r>
          <rPr>
            <sz val="10"/>
            <color rgb="FF000000"/>
            <rFont val="Calibri"/>
            <family val="2"/>
            <scheme val="minor"/>
          </rPr>
          <t>======
ID#AAAAOXRAyHQ
    (2021-09-03 13:42:00)
Diesel that has not been blended with biofuel (non-forecourt diesel).</t>
        </r>
      </text>
    </comment>
    <comment ref="B30" authorId="0" shapeId="0" xr:uid="{50E92A12-CF68-654E-A311-9B928F82DFA3}">
      <text>
        <r>
          <rPr>
            <sz val="10"/>
            <color rgb="FF000000"/>
            <rFont val="Calibri"/>
            <family val="2"/>
          </rPr>
          <t xml:space="preserve">======
</t>
        </r>
        <r>
          <rPr>
            <sz val="10"/>
            <color rgb="FF000000"/>
            <rFont val="Calibri"/>
            <family val="2"/>
          </rPr>
          <t xml:space="preserve">ID#AAAAOXRAxQc
</t>
        </r>
        <r>
          <rPr>
            <sz val="10"/>
            <color rgb="FF000000"/>
            <rFont val="Calibri"/>
            <family val="2"/>
          </rPr>
          <t xml:space="preserve">    (2021-09-03 13:41:58)
</t>
        </r>
        <r>
          <rPr>
            <sz val="10"/>
            <color rgb="FF000000"/>
            <rFont val="Calibri"/>
            <family val="2"/>
          </rPr>
          <t>Petrol that has not been blended with biofuel (non-forecourt petrol).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D20" authorId="0" shapeId="0" xr:uid="{64D9CC81-E5C0-6247-AF3A-4568A55AD9C9}">
      <text>
        <r>
          <rPr>
            <sz val="10"/>
            <color rgb="FF000000"/>
            <rFont val="Calibri"/>
            <family val="2"/>
            <scheme val="minor"/>
          </rPr>
          <t>======
ID#AAAAOXRAyEk
    (2021-09-03 13:41:59)
kg CO₂e per unit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D64" authorId="0" shapeId="0" xr:uid="{0410E6D2-6A84-AA4B-A29E-21F5AA2577B2}">
      <text>
        <r>
          <rPr>
            <sz val="10"/>
            <color rgb="FF000000"/>
            <rFont val="Calibri"/>
            <family val="2"/>
            <scheme val="minor"/>
          </rPr>
          <t>======
ID#AAAAOXRAxt0
    (2021-09-03 13:41:59)
kg CO₂e per unit</t>
        </r>
      </text>
    </comment>
    <comment ref="C65" authorId="0" shapeId="0" xr:uid="{F26BE809-D4F1-1E41-A11B-9481AF6058DD}">
      <text>
        <r>
          <rPr>
            <sz val="10"/>
            <color rgb="FF000000"/>
            <rFont val="Calibri"/>
            <family val="2"/>
            <scheme val="minor"/>
          </rPr>
          <t>======
ID#AAAAOXRAyDk
    (2021-09-03 13:41:59)
The distance travelled by individual passengers a transport mode</t>
        </r>
      </text>
    </comment>
    <comment ref="C66" authorId="0" shapeId="0" xr:uid="{97239298-ADBB-404C-9314-3D607570C785}">
      <text>
        <r>
          <rPr>
            <sz val="10"/>
            <color rgb="FF000000"/>
            <rFont val="Calibri"/>
            <family val="2"/>
          </rPr>
          <t xml:space="preserve">======
</t>
        </r>
        <r>
          <rPr>
            <sz val="10"/>
            <color rgb="FF000000"/>
            <rFont val="Calibri"/>
            <family val="2"/>
          </rPr>
          <t xml:space="preserve">ID#AAAAOXRAxW8
</t>
        </r>
        <r>
          <rPr>
            <sz val="10"/>
            <color rgb="FF000000"/>
            <rFont val="Calibri"/>
            <family val="2"/>
          </rPr>
          <t xml:space="preserve">    (2021-09-03 13:41:59)
</t>
        </r>
        <r>
          <rPr>
            <sz val="10"/>
            <color rgb="FF000000"/>
            <rFont val="Calibri"/>
            <family val="2"/>
          </rPr>
          <t>The distance travelled by individual passengers a transport mode</t>
        </r>
      </text>
    </comment>
    <comment ref="C67" authorId="0" shapeId="0" xr:uid="{3F662916-3B20-B749-B17F-37514F17DDDC}">
      <text>
        <r>
          <rPr>
            <sz val="10"/>
            <color rgb="FF000000"/>
            <rFont val="Calibri"/>
            <family val="2"/>
            <scheme val="minor"/>
          </rPr>
          <t>======
ID#AAAAOXRAxHk
    (2021-09-03 13:41:58)
The distance travelled by individual passengers a transport mode</t>
        </r>
      </text>
    </comment>
    <comment ref="D69" authorId="0" shapeId="0" xr:uid="{374CDD66-1A5A-7748-860F-E9FF87BE96BA}">
      <text>
        <r>
          <rPr>
            <sz val="10"/>
            <color rgb="FF000000"/>
            <rFont val="Calibri"/>
            <family val="2"/>
            <scheme val="minor"/>
          </rPr>
          <t>======
ID#AAAAOXRAx2Q
    (2021-09-03 13:41:59)
kg CO₂e per unit</t>
        </r>
      </text>
    </comment>
    <comment ref="C70" authorId="0" shapeId="0" xr:uid="{902A65C4-82F6-9C47-AEBA-908D94E9C7EA}">
      <text>
        <r>
          <rPr>
            <sz val="10"/>
            <color rgb="FF000000"/>
            <rFont val="Calibri"/>
            <family val="2"/>
            <scheme val="minor"/>
          </rPr>
          <t>======
ID#AAAAOXRAx2g
    (2021-09-03 13:41:59)
The distance travelled by individual passengers a transport mode</t>
        </r>
      </text>
    </comment>
    <comment ref="C71" authorId="0" shapeId="0" xr:uid="{12CB0E18-1A6D-BD49-AD51-FE0151FB99BF}">
      <text>
        <r>
          <rPr>
            <sz val="10"/>
            <color rgb="FF000000"/>
            <rFont val="Calibri"/>
            <family val="2"/>
          </rPr>
          <t xml:space="preserve">======
</t>
        </r>
        <r>
          <rPr>
            <sz val="10"/>
            <color rgb="FF000000"/>
            <rFont val="Calibri"/>
            <family val="2"/>
          </rPr>
          <t xml:space="preserve">ID#AAAAOXRAxHw
</t>
        </r>
        <r>
          <rPr>
            <sz val="10"/>
            <color rgb="FF000000"/>
            <rFont val="Calibri"/>
            <family val="2"/>
          </rPr>
          <t xml:space="preserve">    (2021-09-03 13:41:58)
</t>
        </r>
        <r>
          <rPr>
            <sz val="10"/>
            <color rgb="FF000000"/>
            <rFont val="Calibri"/>
            <family val="2"/>
          </rPr>
          <t>The distance travelled by individual passengers a transport mode</t>
        </r>
      </text>
    </comment>
    <comment ref="C73" authorId="0" shapeId="0" xr:uid="{971A4B21-1A33-C14F-938F-A10721E06D38}">
      <text>
        <r>
          <rPr>
            <sz val="10"/>
            <color rgb="FF000000"/>
            <rFont val="Calibri"/>
            <family val="2"/>
            <scheme val="minor"/>
          </rPr>
          <t>======
ID#AAAAOXRAxJU
    (2021-09-03 13:41:58)
The distance travelled by individual passengers a transport mode</t>
        </r>
      </text>
    </comment>
    <comment ref="C74" authorId="0" shapeId="0" xr:uid="{25AB98C3-E3DA-2B40-B8C5-1481D190187D}">
      <text>
        <r>
          <rPr>
            <sz val="10"/>
            <color rgb="FF000000"/>
            <rFont val="Calibri"/>
            <family val="2"/>
          </rPr>
          <t xml:space="preserve">======
</t>
        </r>
        <r>
          <rPr>
            <sz val="10"/>
            <color rgb="FF000000"/>
            <rFont val="Calibri"/>
            <family val="2"/>
          </rPr>
          <t xml:space="preserve">ID#AAAAOXRAxSA
</t>
        </r>
        <r>
          <rPr>
            <sz val="10"/>
            <color rgb="FF000000"/>
            <rFont val="Calibri"/>
            <family val="2"/>
          </rPr>
          <t xml:space="preserve">    (2021-09-03 13:41:58)
</t>
        </r>
        <r>
          <rPr>
            <sz val="10"/>
            <color rgb="FF000000"/>
            <rFont val="Calibri"/>
            <family val="2"/>
          </rPr>
          <t>The distance travelled by individual passengers a transport mode</t>
        </r>
      </text>
    </comment>
    <comment ref="C75" authorId="0" shapeId="0" xr:uid="{F574C975-59AF-794D-B4E8-6F35CA3A7FA7}">
      <text>
        <r>
          <rPr>
            <sz val="10"/>
            <color rgb="FF000000"/>
            <rFont val="Calibri"/>
            <family val="2"/>
            <scheme val="minor"/>
          </rPr>
          <t>======
ID#AAAAOXRAx3k
    (2021-09-03 13:41:59)
The distance travelled by individual passengers a transport mode</t>
        </r>
      </text>
    </comment>
    <comment ref="D78" authorId="0" shapeId="0" xr:uid="{3A37F2AA-BD49-9843-B120-1BEE7CF3FE63}">
      <text>
        <r>
          <rPr>
            <sz val="10"/>
            <color rgb="FF000000"/>
            <rFont val="Calibri"/>
            <family val="2"/>
          </rPr>
          <t xml:space="preserve">======
</t>
        </r>
        <r>
          <rPr>
            <sz val="10"/>
            <color rgb="FF000000"/>
            <rFont val="Calibri"/>
            <family val="2"/>
          </rPr>
          <t xml:space="preserve">ID#AAAAOXRAxPU
</t>
        </r>
        <r>
          <rPr>
            <sz val="10"/>
            <color rgb="FF000000"/>
            <rFont val="Calibri"/>
            <family val="2"/>
          </rPr>
          <t xml:space="preserve">    (2021-09-03 13:41:58)
</t>
        </r>
        <r>
          <rPr>
            <sz val="10"/>
            <color rgb="FF000000"/>
            <rFont val="Calibri"/>
            <family val="2"/>
          </rPr>
          <t>kg CO₂e per unit</t>
        </r>
      </text>
    </comment>
    <comment ref="E78" authorId="0" shapeId="0" xr:uid="{6278BE0D-1061-7045-A1C0-790DDD09E11F}">
      <text>
        <r>
          <rPr>
            <sz val="10"/>
            <color rgb="FF000000"/>
            <rFont val="Calibri"/>
            <family val="2"/>
          </rPr>
          <t xml:space="preserve">======
</t>
        </r>
        <r>
          <rPr>
            <sz val="10"/>
            <color rgb="FF000000"/>
            <rFont val="Calibri"/>
            <family val="2"/>
          </rPr>
          <t xml:space="preserve">ID#AAAAOXRAyGc
</t>
        </r>
        <r>
          <rPr>
            <sz val="10"/>
            <color rgb="FF000000"/>
            <rFont val="Calibri"/>
            <family val="2"/>
          </rPr>
          <t xml:space="preserve">    (2021-09-03 13:42:00)
</t>
        </r>
        <r>
          <rPr>
            <sz val="10"/>
            <color rgb="FF000000"/>
            <rFont val="Calibri"/>
            <family val="2"/>
          </rPr>
          <t>kg CO₂e per unit</t>
        </r>
      </text>
    </comment>
    <comment ref="F78" authorId="0" shapeId="0" xr:uid="{8E0C5E9D-5D85-FE41-97FA-D85C44894A6B}">
      <text>
        <r>
          <rPr>
            <sz val="10"/>
            <color rgb="FF000000"/>
            <rFont val="Calibri"/>
            <family val="2"/>
          </rPr>
          <t xml:space="preserve">======
</t>
        </r>
        <r>
          <rPr>
            <sz val="10"/>
            <color rgb="FF000000"/>
            <rFont val="Calibri"/>
            <family val="2"/>
          </rPr>
          <t xml:space="preserve">ID#AAAAOXRAxik
</t>
        </r>
        <r>
          <rPr>
            <sz val="10"/>
            <color rgb="FF000000"/>
            <rFont val="Calibri"/>
            <family val="2"/>
          </rPr>
          <t xml:space="preserve">    (2021-09-03 13:41:59)
</t>
        </r>
        <r>
          <rPr>
            <sz val="10"/>
            <color rgb="FF000000"/>
            <rFont val="Calibri"/>
            <family val="2"/>
          </rPr>
          <t>kg CO₂e per unit</t>
        </r>
      </text>
    </comment>
    <comment ref="G78" authorId="0" shapeId="0" xr:uid="{2CA403BC-517C-7841-B90C-B6C1035BAE1E}">
      <text>
        <r>
          <rPr>
            <sz val="10"/>
            <color rgb="FF000000"/>
            <rFont val="Calibri"/>
            <family val="2"/>
          </rPr>
          <t xml:space="preserve">======
</t>
        </r>
        <r>
          <rPr>
            <sz val="10"/>
            <color rgb="FF000000"/>
            <rFont val="Calibri"/>
            <family val="2"/>
          </rPr>
          <t xml:space="preserve">ID#AAAAOXRAxec
</t>
        </r>
        <r>
          <rPr>
            <sz val="10"/>
            <color rgb="FF000000"/>
            <rFont val="Calibri"/>
            <family val="2"/>
          </rPr>
          <t xml:space="preserve">    (2021-09-03 13:41:59)
</t>
        </r>
        <r>
          <rPr>
            <sz val="10"/>
            <color rgb="FF000000"/>
            <rFont val="Calibri"/>
            <family val="2"/>
          </rPr>
          <t>kg CO₂e per unit</t>
        </r>
      </text>
    </comment>
    <comment ref="B79" authorId="0" shapeId="0" xr:uid="{A29F74C5-8CEC-1746-9343-7031C59716EF}">
      <text>
        <r>
          <rPr>
            <sz val="10"/>
            <color rgb="FF000000"/>
            <rFont val="Calibri"/>
            <family val="2"/>
          </rPr>
          <t xml:space="preserve">======
</t>
        </r>
        <r>
          <rPr>
            <sz val="10"/>
            <color rgb="FF000000"/>
            <rFont val="Calibri"/>
            <family val="2"/>
          </rPr>
          <t xml:space="preserve">ID#AAAAOXRAx04
</t>
        </r>
        <r>
          <rPr>
            <sz val="10"/>
            <color rgb="FF000000"/>
            <rFont val="Calibri"/>
            <family val="2"/>
          </rPr>
          <t xml:space="preserve">    (2021-09-03 13:41:59)
</t>
        </r>
        <r>
          <rPr>
            <sz val="10"/>
            <color rgb="FF000000"/>
            <rFont val="Calibri"/>
            <family val="2"/>
          </rPr>
          <t>Unknown engine size.</t>
        </r>
      </text>
    </comment>
    <comment ref="E83" authorId="0" shapeId="0" xr:uid="{D6E3BA61-73F5-7045-B57B-1AC183BE2495}">
      <text>
        <r>
          <rPr>
            <sz val="10"/>
            <color rgb="FF000000"/>
            <rFont val="Calibri"/>
            <family val="2"/>
            <scheme val="minor"/>
          </rPr>
          <t>======
ID#AAAAOXRAxkY
    (2021-09-03 13:41:59)
kg CO₂e per unit</t>
        </r>
      </text>
    </comment>
    <comment ref="D84" authorId="0" shapeId="0" xr:uid="{95D5604F-0B70-FE43-8F40-F77EE28E2E17}">
      <text>
        <r>
          <rPr>
            <sz val="10"/>
            <color rgb="FF000000"/>
            <rFont val="Calibri"/>
            <family val="2"/>
          </rPr>
          <t xml:space="preserve">======
</t>
        </r>
        <r>
          <rPr>
            <sz val="10"/>
            <color rgb="FF000000"/>
            <rFont val="Calibri"/>
            <family val="2"/>
          </rPr>
          <t xml:space="preserve">ID#AAAAOXRAxiQ
</t>
        </r>
        <r>
          <rPr>
            <sz val="10"/>
            <color rgb="FF000000"/>
            <rFont val="Calibri"/>
            <family val="2"/>
          </rPr>
          <t xml:space="preserve">    (2021-09-03 13:41:59)
</t>
        </r>
        <r>
          <rPr>
            <sz val="10"/>
            <color rgb="FF000000"/>
            <rFont val="Calibri"/>
            <family val="2"/>
          </rPr>
          <t>The distance travelled by individual passengers per transport mode</t>
        </r>
      </text>
    </comment>
    <comment ref="D85" authorId="0" shapeId="0" xr:uid="{08975744-CD2D-1B44-B5F4-8A0A34091F5F}">
      <text>
        <r>
          <rPr>
            <sz val="10"/>
            <color rgb="FF000000"/>
            <rFont val="Calibri"/>
            <family val="2"/>
            <scheme val="minor"/>
          </rPr>
          <t>======
ID#AAAAOXRAx4U
    (2021-09-03 13:41:59)
The distance travelled by individual passengers per transport mode</t>
        </r>
      </text>
    </comment>
    <comment ref="D86" authorId="0" shapeId="0" xr:uid="{EA9B1021-14DA-914D-877E-784A17E8DCFA}">
      <text>
        <r>
          <rPr>
            <sz val="10"/>
            <color rgb="FF000000"/>
            <rFont val="Calibri"/>
            <family val="2"/>
            <scheme val="minor"/>
          </rPr>
          <t>======
ID#AAAAOXRAxV8
    (2021-09-03 13:41:59)
The distance travelled by individual passengers per transport mode</t>
        </r>
      </text>
    </comment>
    <comment ref="D87" authorId="0" shapeId="0" xr:uid="{D1044327-A3AC-0645-B761-88DBD572591D}">
      <text>
        <r>
          <rPr>
            <sz val="10"/>
            <color rgb="FF000000"/>
            <rFont val="Calibri"/>
            <family val="2"/>
            <scheme val="minor"/>
          </rPr>
          <t>======
ID#AAAAOXRAxRw
    (2021-09-03 13:41:58)
The distance travelled by individual passengers per transport mode</t>
        </r>
      </text>
    </comment>
    <comment ref="D88" authorId="0" shapeId="0" xr:uid="{71895ED0-981D-0346-8F25-81230B9F6B0E}">
      <text>
        <r>
          <rPr>
            <sz val="10"/>
            <color rgb="FF000000"/>
            <rFont val="Calibri"/>
            <family val="2"/>
            <scheme val="minor"/>
          </rPr>
          <t>======
ID#AAAAOXRAxzI
    (2021-09-03 13:41:59)
The distance travelled by individual passengers per transport mode</t>
        </r>
      </text>
    </comment>
    <comment ref="D89" authorId="0" shapeId="0" xr:uid="{FD8AA882-4031-D04C-B684-FF5D7C095F3D}">
      <text>
        <r>
          <rPr>
            <sz val="10"/>
            <color rgb="FF000000"/>
            <rFont val="Calibri"/>
            <family val="2"/>
            <scheme val="minor"/>
          </rPr>
          <t>======
ID#AAAAOXRAxkE
    (2021-09-03 13:41:59)
The distance travelled by individual passengers per transport mode</t>
        </r>
      </text>
    </comment>
  </commentList>
</comments>
</file>

<file path=xl/comments1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D51" authorId="0" shapeId="0" xr:uid="{BDE3FC95-2171-9D43-BCBF-0F46A0C890A5}">
      <text>
        <r>
          <rPr>
            <sz val="10"/>
            <color rgb="FF000000"/>
            <rFont val="Calibri"/>
            <family val="2"/>
            <scheme val="minor"/>
          </rPr>
          <t>======
ID#AAAAOXRAxkA
    (2021-09-03 13:41:59)
kg CO₂e per unit</t>
        </r>
      </text>
    </comment>
    <comment ref="E51" authorId="0" shapeId="0" xr:uid="{2D4AF580-A5B0-5E44-9D6B-A499BE03C78D}">
      <text>
        <r>
          <rPr>
            <sz val="10"/>
            <color rgb="FF000000"/>
            <rFont val="Calibri"/>
            <family val="2"/>
            <scheme val="minor"/>
          </rPr>
          <t>======
ID#AAAAOXRAxm4
    (2021-09-03 13:41:59)
kg CO₂e per unit</t>
        </r>
      </text>
    </comment>
    <comment ref="F51" authorId="0" shapeId="0" xr:uid="{582229C5-BA3B-5540-B05E-5C8E6A889D67}">
      <text>
        <r>
          <rPr>
            <sz val="10"/>
            <color rgb="FF000000"/>
            <rFont val="Calibri"/>
            <family val="2"/>
            <scheme val="minor"/>
          </rPr>
          <t>======
ID#AAAAOXRAx0c
    (2021-09-03 13:41:59)
kg CO₂e per unit</t>
        </r>
      </text>
    </comment>
    <comment ref="G51" authorId="0" shapeId="0" xr:uid="{61499BDB-AC8D-994A-A455-2A116C9D2535}">
      <text>
        <r>
          <rPr>
            <sz val="10"/>
            <color rgb="FF000000"/>
            <rFont val="Calibri"/>
            <family val="2"/>
            <scheme val="minor"/>
          </rPr>
          <t>======
ID#AAAAOXRAxtU
    (2021-09-03 13:41:59)
kg CO₂e per unit</t>
        </r>
      </text>
    </comment>
    <comment ref="D56" authorId="0" shapeId="0" xr:uid="{63B4E02C-08FE-3145-B295-D9D8DEED75F1}">
      <text>
        <r>
          <rPr>
            <sz val="10"/>
            <color rgb="FF000000"/>
            <rFont val="Calibri"/>
            <family val="2"/>
            <scheme val="minor"/>
          </rPr>
          <t>======
ID#AAAAOXRAxfo
    (2021-09-03 13:41:59)
The average percentage laden for a freighting vehicle in the UK.</t>
        </r>
      </text>
    </comment>
    <comment ref="D57" authorId="0" shapeId="0" xr:uid="{8E8C0586-3CC3-4241-B0E6-9BE34AB9A61B}">
      <text>
        <r>
          <rPr>
            <sz val="10"/>
            <color rgb="FF000000"/>
            <rFont val="Calibri"/>
            <family val="2"/>
            <scheme val="minor"/>
          </rPr>
          <t>======
ID#AAAAOXRAxGQ
    (2021-09-03 13:41:58)
kg CO₂e per unit</t>
        </r>
      </text>
    </comment>
    <comment ref="D62" authorId="0" shapeId="0" xr:uid="{5C3B23CC-FB0E-1342-B45B-A5573DD61EF4}">
      <text>
        <r>
          <rPr>
            <sz val="10"/>
            <color rgb="FF000000"/>
            <rFont val="Calibri"/>
            <family val="2"/>
            <scheme val="minor"/>
          </rPr>
          <t>======
ID#AAAAOXRAxZc
    (2021-09-03 13:41:59)
The average percentage laden for a freighting vehicle in the UK.</t>
        </r>
      </text>
    </comment>
    <comment ref="D63" authorId="0" shapeId="0" xr:uid="{137CE303-CBFF-3A43-9991-CAD897475EE8}">
      <text>
        <r>
          <rPr>
            <sz val="10"/>
            <color rgb="FF000000"/>
            <rFont val="Calibri"/>
            <family val="2"/>
            <scheme val="minor"/>
          </rPr>
          <t>======
ID#AAAAOXRAxSY
    (2021-09-03 13:41:58)
kg CO₂e per unit</t>
        </r>
      </text>
    </comment>
    <comment ref="D67" authorId="0" shapeId="0" xr:uid="{D7EC417A-B200-244E-BB94-9D00A81B4F5D}">
      <text>
        <r>
          <rPr>
            <sz val="10"/>
            <color rgb="FF000000"/>
            <rFont val="Calibri"/>
            <family val="2"/>
            <scheme val="minor"/>
          </rPr>
          <t>======
ID#AAAAOXRAxJk
    (2021-09-03 13:41:58)
kg CO₂e per unit</t>
        </r>
      </text>
    </comment>
    <comment ref="C68" authorId="0" shapeId="0" xr:uid="{F9946876-1DAF-A549-B5B7-B8487ECBD886}">
      <text>
        <r>
          <rPr>
            <sz val="10"/>
            <color rgb="FF000000"/>
            <rFont val="Arial"/>
            <family val="2"/>
          </rPr>
          <t xml:space="preserve">======
</t>
        </r>
        <r>
          <rPr>
            <sz val="10"/>
            <color rgb="FF000000"/>
            <rFont val="Arial"/>
            <family val="2"/>
          </rPr>
          <t xml:space="preserve">ID#AAAAOXRAxds
</t>
        </r>
        <r>
          <rPr>
            <sz val="10"/>
            <color rgb="FF000000"/>
            <rFont val="Arial"/>
            <family val="2"/>
          </rPr>
          <t xml:space="preserve">    (2021-09-03 13:41:59)
</t>
        </r>
        <r>
          <rPr>
            <sz val="10"/>
            <color rgb="FF000000"/>
            <rFont val="Arial"/>
            <family val="2"/>
          </rPr>
          <t>An equivalent measure of one tonne of transported goods over one km.</t>
        </r>
      </text>
    </comment>
    <comment ref="D70" authorId="0" shapeId="0" xr:uid="{45CC2EC7-622C-BB41-895E-074B52E63CA7}">
      <text>
        <r>
          <rPr>
            <sz val="10"/>
            <color rgb="FF000000"/>
            <rFont val="Calibri"/>
            <family val="2"/>
          </rPr>
          <t xml:space="preserve">======
</t>
        </r>
        <r>
          <rPr>
            <sz val="10"/>
            <color rgb="FF000000"/>
            <rFont val="Calibri"/>
            <family val="2"/>
          </rPr>
          <t xml:space="preserve">ID#AAAAOXRAxas
</t>
        </r>
        <r>
          <rPr>
            <sz val="10"/>
            <color rgb="FF000000"/>
            <rFont val="Calibri"/>
            <family val="2"/>
          </rPr>
          <t xml:space="preserve">    (2021-09-03 13:41:59)
</t>
        </r>
        <r>
          <rPr>
            <sz val="10"/>
            <color rgb="FF000000"/>
            <rFont val="Calibri"/>
            <family val="2"/>
          </rPr>
          <t>kg CO₂e per unit</t>
        </r>
      </text>
    </comment>
    <comment ref="B71" authorId="0" shapeId="0" xr:uid="{57D00E33-502D-5340-AA8E-C0D9D464B819}">
      <text>
        <r>
          <rPr>
            <sz val="10"/>
            <color rgb="FF000000"/>
            <rFont val="Calibri"/>
            <family val="2"/>
            <scheme val="minor"/>
          </rPr>
          <t>======
ID#AAAAOXRAyKM
    (2021-09-03 13:42:00)
International flights to/from the UK, typically to Europe (up to 3700km distance).</t>
        </r>
      </text>
    </comment>
    <comment ref="C71" authorId="0" shapeId="0" xr:uid="{8C1E7E23-40A4-844F-A177-D9D30151EFCD}">
      <text>
        <r>
          <rPr>
            <sz val="10"/>
            <color rgb="FF000000"/>
            <rFont val="Calibri"/>
            <family val="2"/>
          </rPr>
          <t xml:space="preserve">======
</t>
        </r>
        <r>
          <rPr>
            <sz val="10"/>
            <color rgb="FF000000"/>
            <rFont val="Calibri"/>
            <family val="2"/>
          </rPr>
          <t xml:space="preserve">ID#AAAAOXRAyJ0
</t>
        </r>
        <r>
          <rPr>
            <sz val="10"/>
            <color rgb="FF000000"/>
            <rFont val="Calibri"/>
            <family val="2"/>
          </rPr>
          <t xml:space="preserve">    (2021-09-03 13:42:00)
</t>
        </r>
        <r>
          <rPr>
            <sz val="10"/>
            <color rgb="FF000000"/>
            <rFont val="Calibri"/>
            <family val="2"/>
          </rPr>
          <t>An equivalent measure of one tonne of transported goods over one km.</t>
        </r>
      </text>
    </comment>
    <comment ref="B72" authorId="0" shapeId="0" xr:uid="{CEED892A-DBAF-4C47-9D9D-6FDEE109C352}">
      <text>
        <r>
          <rPr>
            <sz val="10"/>
            <color rgb="FF000000"/>
            <rFont val="Calibri"/>
            <family val="2"/>
          </rPr>
          <t xml:space="preserve">======
</t>
        </r>
        <r>
          <rPr>
            <sz val="10"/>
            <color rgb="FF000000"/>
            <rFont val="Calibri"/>
            <family val="2"/>
          </rPr>
          <t xml:space="preserve">ID#AAAAOXRAxGo
</t>
        </r>
        <r>
          <rPr>
            <sz val="10"/>
            <color rgb="FF000000"/>
            <rFont val="Calibri"/>
            <family val="2"/>
          </rPr>
          <t xml:space="preserve">    (2021-09-03 13:41:58)
</t>
        </r>
        <r>
          <rPr>
            <sz val="10"/>
            <color rgb="FF000000"/>
            <rFont val="Calibri"/>
            <family val="2"/>
          </rPr>
          <t>Long-haul international flights to/from the UK, typically to non-European destinations (over 3700km distance).</t>
        </r>
      </text>
    </comment>
    <comment ref="C72" authorId="0" shapeId="0" xr:uid="{A85A09D5-BC9F-9349-96BC-2A809789C237}">
      <text>
        <r>
          <rPr>
            <sz val="10"/>
            <color rgb="FF000000"/>
            <rFont val="Calibri"/>
            <family val="2"/>
          </rPr>
          <t xml:space="preserve">======
</t>
        </r>
        <r>
          <rPr>
            <sz val="10"/>
            <color rgb="FF000000"/>
            <rFont val="Calibri"/>
            <family val="2"/>
          </rPr>
          <t xml:space="preserve">ID#AAAAOXRAxMs
</t>
        </r>
        <r>
          <rPr>
            <sz val="10"/>
            <color rgb="FF000000"/>
            <rFont val="Calibri"/>
            <family val="2"/>
          </rPr>
          <t xml:space="preserve">    (2021-09-03 13:41:58)
</t>
        </r>
        <r>
          <rPr>
            <sz val="10"/>
            <color rgb="FF000000"/>
            <rFont val="Calibri"/>
            <family val="2"/>
          </rPr>
          <t>An equivalent measure of one tonne of transported goods over one km.</t>
        </r>
      </text>
    </comment>
    <comment ref="E80" authorId="0" shapeId="0" xr:uid="{63AEFD70-C7CC-6740-AB97-9FF49DAB9989}">
      <text>
        <r>
          <rPr>
            <sz val="10"/>
            <color rgb="FF000000"/>
            <rFont val="Calibri"/>
            <family val="2"/>
            <scheme val="minor"/>
          </rPr>
          <t>======
ID#AAAAOXRAxi8
    (2021-09-03 13:41:59)
kg CO₂e per unit</t>
        </r>
      </text>
    </comment>
    <comment ref="D81" authorId="0" shapeId="0" xr:uid="{462F9670-EA0E-554C-B649-080CD2EB4ECF}">
      <text>
        <r>
          <rPr>
            <sz val="10"/>
            <color rgb="FF000000"/>
            <rFont val="Calibri"/>
            <family val="2"/>
            <scheme val="minor"/>
          </rPr>
          <t>======
ID#AAAAOXRAxOE
    (2021-09-03 13:41:58)
An equivalent measure of one tonne of transported goods over one km.</t>
        </r>
      </text>
    </comment>
    <comment ref="D82" authorId="0" shapeId="0" xr:uid="{EA56391F-7E56-FB44-B273-BF749DEB7DD5}">
      <text>
        <r>
          <rPr>
            <sz val="10"/>
            <color rgb="FF000000"/>
            <rFont val="Calibri"/>
            <family val="2"/>
            <scheme val="minor"/>
          </rPr>
          <t>======
ID#AAAAOXRAx9o
    (2021-09-03 13:41:59)
An equivalent measure of one tonne of transported goods over one km.</t>
        </r>
      </text>
    </comment>
    <comment ref="D83" authorId="0" shapeId="0" xr:uid="{F06668A1-4BC4-0A49-A8EB-42C07DCF6B09}">
      <text>
        <r>
          <rPr>
            <sz val="10"/>
            <color rgb="FF000000"/>
            <rFont val="Calibri"/>
            <family val="2"/>
            <scheme val="minor"/>
          </rPr>
          <t>======
ID#AAAAOXRAxhA
    (2021-09-03 13:41:59)
An equivalent measure of one tonne of transported goods over one km.</t>
        </r>
      </text>
    </comment>
    <comment ref="D84" authorId="0" shapeId="0" xr:uid="{1904D30D-E45E-B847-8233-F0D0EA8F3337}">
      <text>
        <r>
          <rPr>
            <sz val="10"/>
            <color rgb="FF000000"/>
            <rFont val="Calibri"/>
            <family val="2"/>
            <scheme val="minor"/>
          </rPr>
          <t>======
ID#AAAAOXRAyAM
    (2021-09-03 13:41:59)
An equivalent measure of one tonne of transported goods over one km.</t>
        </r>
      </text>
    </comment>
    <comment ref="D85" authorId="0" shapeId="0" xr:uid="{47128F7C-5CB0-D84F-AE39-4AD27A0E9CB8}">
      <text>
        <r>
          <rPr>
            <sz val="10"/>
            <color rgb="FF000000"/>
            <rFont val="Calibri"/>
            <family val="2"/>
            <scheme val="minor"/>
          </rPr>
          <t>======
ID#AAAAOXRAyBE
    (2021-09-03 13:41:59)
An equivalent measure of one tonne of transported goods over one km.</t>
        </r>
      </text>
    </comment>
    <comment ref="D90" authorId="0" shapeId="0" xr:uid="{18415D11-C7E4-0D49-8BFA-12DFF7F2CDCA}">
      <text>
        <r>
          <rPr>
            <sz val="10"/>
            <color rgb="FF000000"/>
            <rFont val="Calibri"/>
            <family val="2"/>
            <scheme val="minor"/>
          </rPr>
          <t>======
ID#AAAAOXRAxD0
    (2021-09-03 13:41:58)
An equivalent measure of one tonne of transported goods over one km.</t>
        </r>
      </text>
    </comment>
    <comment ref="D91" authorId="0" shapeId="0" xr:uid="{FCDC8564-DE6C-7149-89C8-7DEE87EAC599}">
      <text>
        <r>
          <rPr>
            <sz val="10"/>
            <color rgb="FF000000"/>
            <rFont val="Calibri"/>
            <family val="2"/>
            <scheme val="minor"/>
          </rPr>
          <t>======
ID#AAAAOXRAyGI
    (2021-09-03 13:42:00)
An equivalent measure of one tonne of transported goods over one km.</t>
        </r>
      </text>
    </comment>
    <comment ref="D92" authorId="0" shapeId="0" xr:uid="{0F50D48D-AA3D-8743-8B20-82367869612C}">
      <text>
        <r>
          <rPr>
            <sz val="10"/>
            <color rgb="FF000000"/>
            <rFont val="Calibri"/>
            <family val="2"/>
            <scheme val="minor"/>
          </rPr>
          <t>======
ID#AAAAOXRAxcU
    (2021-09-03 13:41:59)
An equivalent measure of one tonne of transported goods over one km.</t>
        </r>
      </text>
    </comment>
    <comment ref="D93" authorId="0" shapeId="0" xr:uid="{23C31212-72AA-1B42-B629-62858CD0B54A}">
      <text>
        <r>
          <rPr>
            <sz val="10"/>
            <color rgb="FF000000"/>
            <rFont val="Calibri"/>
            <family val="2"/>
            <scheme val="minor"/>
          </rPr>
          <t>======
ID#AAAAOXRAyDo
    (2021-09-03 13:41:59)
An equivalent measure of one tonne of transported goods over one km.</t>
        </r>
      </text>
    </comment>
    <comment ref="D94" authorId="0" shapeId="0" xr:uid="{733FC8A1-871A-474F-982C-F8D031F3B390}">
      <text>
        <r>
          <rPr>
            <sz val="10"/>
            <color rgb="FF000000"/>
            <rFont val="Calibri"/>
            <family val="2"/>
            <scheme val="minor"/>
          </rPr>
          <t>======
ID#AAAAOXRAx5U
    (2021-09-03 13:41:59)
An equivalent measure of one tonne of transported goods over one km.</t>
        </r>
      </text>
    </comment>
    <comment ref="D95" authorId="0" shapeId="0" xr:uid="{770060E0-EA91-694C-92E6-C0750F917FD8}">
      <text>
        <r>
          <rPr>
            <sz val="10"/>
            <color rgb="FF000000"/>
            <rFont val="Calibri"/>
            <family val="2"/>
            <scheme val="minor"/>
          </rPr>
          <t>======
ID#AAAAOXRAx14
    (2021-09-03 13:41:59)
An equivalent measure of one tonne of transported goods over one km.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B27" authorId="0" shapeId="0" xr:uid="{B6CD5F1C-F2D8-784D-B1B0-14ACB0E8935E}">
      <text>
        <r>
          <rPr>
            <sz val="10"/>
            <color rgb="FF000000"/>
            <rFont val="Calibri"/>
            <family val="2"/>
            <scheme val="minor"/>
          </rPr>
          <t>======
ID#AAAAOXRAxm0
    (2021-09-03 13:41:59)
Petrol/LPG/CNG - up to a 1.4-litre engine
Diesel - up to a 1.7-litre engine
Others - vehicles models of a similar size (i.e. market segment A or B)</t>
        </r>
      </text>
    </comment>
    <comment ref="D33" authorId="0" shapeId="0" xr:uid="{BB5E0E13-7E69-F042-82BD-8790A1E36800}">
      <text>
        <r>
          <rPr>
            <sz val="10"/>
            <color rgb="FF000000"/>
            <rFont val="Calibri"/>
            <family val="2"/>
          </rPr>
          <t xml:space="preserve">======
</t>
        </r>
        <r>
          <rPr>
            <sz val="10"/>
            <color rgb="FF000000"/>
            <rFont val="Calibri"/>
            <family val="2"/>
          </rPr>
          <t xml:space="preserve">ID#AAAAOXRAxyc
</t>
        </r>
        <r>
          <rPr>
            <sz val="10"/>
            <color rgb="FF000000"/>
            <rFont val="Calibri"/>
            <family val="2"/>
          </rPr>
          <t xml:space="preserve">    (2021-09-03 13:41:59)
</t>
        </r>
        <r>
          <rPr>
            <sz val="10"/>
            <color rgb="FF000000"/>
            <rFont val="Calibri"/>
            <family val="2"/>
          </rPr>
          <t>kg CO₂e per unit</t>
        </r>
      </text>
    </comment>
    <comment ref="E33" authorId="0" shapeId="0" xr:uid="{5147699F-1EFA-9F4A-99A8-758C9D68F393}">
      <text>
        <r>
          <rPr>
            <sz val="10"/>
            <color rgb="FF000000"/>
            <rFont val="Calibri"/>
            <family val="2"/>
            <scheme val="minor"/>
          </rPr>
          <t>======
ID#AAAAOXRAxbI
    (2021-09-03 13:41:59)
kg CO₂e per unit</t>
        </r>
      </text>
    </comment>
    <comment ref="D38" authorId="0" shapeId="0" xr:uid="{89AE4585-7271-1A44-BF1B-1B55EA639071}">
      <text>
        <r>
          <rPr>
            <sz val="10"/>
            <color rgb="FF000000"/>
            <rFont val="Calibri"/>
            <family val="2"/>
          </rPr>
          <t xml:space="preserve">======
</t>
        </r>
        <r>
          <rPr>
            <sz val="10"/>
            <color rgb="FF000000"/>
            <rFont val="Calibri"/>
            <family val="2"/>
          </rPr>
          <t xml:space="preserve">ID#AAAAOXRAxSw
</t>
        </r>
        <r>
          <rPr>
            <sz val="10"/>
            <color rgb="FF000000"/>
            <rFont val="Calibri"/>
            <family val="2"/>
          </rPr>
          <t xml:space="preserve">    (2021-09-03 13:41:58)
</t>
        </r>
        <r>
          <rPr>
            <sz val="10"/>
            <color rgb="FF000000"/>
            <rFont val="Calibri"/>
            <family val="2"/>
          </rPr>
          <t>The average percentage laden for a freighting vehicle in the UK</t>
        </r>
      </text>
    </comment>
    <comment ref="D39" authorId="0" shapeId="0" xr:uid="{2B9D15CB-03DF-1E40-9B20-90339229DA0E}">
      <text>
        <r>
          <rPr>
            <sz val="10"/>
            <color rgb="FF000000"/>
            <rFont val="Calibri"/>
            <family val="2"/>
            <scheme val="minor"/>
          </rPr>
          <t>======
ID#AAAAOXRAyFw
    (2021-09-03 13:41:59)
kg CO₂e per unit</t>
        </r>
      </text>
    </comment>
    <comment ref="D43" authorId="0" shapeId="0" xr:uid="{283CB3D8-EB10-9947-8997-E2E3D5031E03}">
      <text>
        <r>
          <rPr>
            <sz val="10"/>
            <color rgb="FF000000"/>
            <rFont val="Calibri"/>
            <family val="2"/>
            <scheme val="minor"/>
          </rPr>
          <t>======
ID#AAAAOXRAxT0
    (2021-09-03 13:41:58)
The average percentage laden for a freighting vehicle in the UK</t>
        </r>
      </text>
    </comment>
    <comment ref="D44" authorId="0" shapeId="0" xr:uid="{EA512A2A-2C18-5249-95B9-EA0B7D2CE676}">
      <text>
        <r>
          <rPr>
            <sz val="10"/>
            <color rgb="FF000000"/>
            <rFont val="Calibri"/>
            <family val="2"/>
            <scheme val="minor"/>
          </rPr>
          <t>======
ID#AAAAOXRAyBk
    (2021-09-03 13:41:59)
kg CO₂e per unit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D19" authorId="0" shapeId="0" xr:uid="{8F8615E9-FA5E-264A-ABCF-EB0BFF596470}">
      <text>
        <r>
          <rPr>
            <sz val="10"/>
            <color rgb="FF000000"/>
            <rFont val="Arial"/>
            <family val="2"/>
          </rPr>
          <t xml:space="preserve">======
</t>
        </r>
        <r>
          <rPr>
            <sz val="10"/>
            <color rgb="FF000000"/>
            <rFont val="Arial"/>
            <family val="2"/>
          </rPr>
          <t xml:space="preserve">ID#AAAAOXRAxJI
</t>
        </r>
        <r>
          <rPr>
            <sz val="10"/>
            <color rgb="FF000000"/>
            <rFont val="Arial"/>
            <family val="2"/>
          </rPr>
          <t xml:space="preserve">    (2021-09-03 13:41:58)
</t>
        </r>
        <r>
          <rPr>
            <sz val="10"/>
            <color rgb="FF000000"/>
            <rFont val="Arial"/>
            <family val="2"/>
          </rPr>
          <t>kg CO₂e per unit</t>
        </r>
      </text>
    </comment>
    <comment ref="A20" authorId="0" shapeId="0" xr:uid="{C5926BDF-67AD-9A4B-B418-BD7E1D069638}">
      <text>
        <r>
          <rPr>
            <sz val="10"/>
            <color rgb="FF000000"/>
            <rFont val="Calibri"/>
            <family val="2"/>
            <scheme val="minor"/>
          </rPr>
          <t>======
ID#AAAAOXRAx2Y
    (2021-09-03 13:41:59)
Emissions associated with the generation of electricity at a power station.  Electricity generation factors do not include transmission and distribution.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D12" authorId="0" shapeId="0" xr:uid="{952AB0FE-4867-3246-8F2D-6F588EE52FFD}">
      <text>
        <r>
          <rPr>
            <sz val="10"/>
            <color rgb="FF000000"/>
            <rFont val="Calibri"/>
            <family val="2"/>
          </rPr>
          <t xml:space="preserve">======
</t>
        </r>
        <r>
          <rPr>
            <sz val="10"/>
            <color rgb="FF000000"/>
            <rFont val="Calibri"/>
            <family val="2"/>
          </rPr>
          <t xml:space="preserve">ID#AAAAOXRAxtM
</t>
        </r>
        <r>
          <rPr>
            <sz val="10"/>
            <color rgb="FF000000"/>
            <rFont val="Calibri"/>
            <family val="2"/>
          </rPr>
          <t xml:space="preserve">    (2021-09-03 13:41:59)
</t>
        </r>
        <r>
          <rPr>
            <sz val="10"/>
            <color rgb="FF000000"/>
            <rFont val="Calibri"/>
            <family val="2"/>
          </rPr>
          <t>kg CO₂e per unit</t>
        </r>
      </text>
    </comment>
    <comment ref="A13" authorId="0" shapeId="0" xr:uid="{7DA9AE0A-66D5-F44D-AC2F-9309B2599344}">
      <text>
        <r>
          <rPr>
            <sz val="10"/>
            <color rgb="FF000000"/>
            <rFont val="Calibri"/>
            <family val="2"/>
            <scheme val="minor"/>
          </rPr>
          <t>======
ID#AAAAOXRAxhs
    (2021-09-03 13:41:59)
Purchased heat and steam for local and district heating purposes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D40" authorId="0" shapeId="0" xr:uid="{751E89AF-D8D9-3F48-9366-2B7990EA6454}">
      <text>
        <r>
          <rPr>
            <sz val="10"/>
            <color rgb="FF000000"/>
            <rFont val="Calibri"/>
            <family val="2"/>
            <scheme val="minor"/>
          </rPr>
          <t>======
ID#AAAAOXRAxo0
    (2021-09-03 13:41:59)
kg CO₂e per unit</t>
        </r>
      </text>
    </comment>
    <comment ref="C41" authorId="0" shapeId="0" xr:uid="{8EDF6348-2D0D-7247-8348-E040963FCE39}">
      <text>
        <r>
          <rPr>
            <sz val="10"/>
            <color rgb="FF000000"/>
            <rFont val="Calibri"/>
            <family val="2"/>
          </rPr>
          <t xml:space="preserve">======
</t>
        </r>
        <r>
          <rPr>
            <sz val="10"/>
            <color rgb="FF000000"/>
            <rFont val="Calibri"/>
            <family val="2"/>
          </rPr>
          <t xml:space="preserve">ID#AAAAOXRAyD4
</t>
        </r>
        <r>
          <rPr>
            <sz val="10"/>
            <color rgb="FF000000"/>
            <rFont val="Calibri"/>
            <family val="2"/>
          </rPr>
          <t xml:space="preserve">    (2021-09-03 13:41:59)
</t>
        </r>
        <r>
          <rPr>
            <sz val="10"/>
            <color rgb="FF000000"/>
            <rFont val="Calibri"/>
            <family val="2"/>
          </rPr>
          <t>The distance travelled by individual passengers a transport mode</t>
        </r>
      </text>
    </comment>
    <comment ref="C42" authorId="0" shapeId="0" xr:uid="{E5797DD5-81AB-C04F-A892-4714B091C8B6}">
      <text>
        <r>
          <rPr>
            <sz val="10"/>
            <color rgb="FF000000"/>
            <rFont val="Calibri"/>
            <family val="2"/>
          </rPr>
          <t xml:space="preserve">======
</t>
        </r>
        <r>
          <rPr>
            <sz val="10"/>
            <color rgb="FF000000"/>
            <rFont val="Calibri"/>
            <family val="2"/>
          </rPr>
          <t xml:space="preserve">ID#AAAAOXRAxZw
</t>
        </r>
        <r>
          <rPr>
            <sz val="10"/>
            <color rgb="FF000000"/>
            <rFont val="Calibri"/>
            <family val="2"/>
          </rPr>
          <t xml:space="preserve">    (2021-09-03 13:41:59)
</t>
        </r>
        <r>
          <rPr>
            <sz val="10"/>
            <color rgb="FF000000"/>
            <rFont val="Calibri"/>
            <family val="2"/>
          </rPr>
          <t>The distance travelled by individual passengers a transport mode</t>
        </r>
      </text>
    </comment>
    <comment ref="C43" authorId="0" shapeId="0" xr:uid="{BE297DB5-E7B8-F641-A698-20D3E3448808}">
      <text>
        <r>
          <rPr>
            <sz val="10"/>
            <color rgb="FF000000"/>
            <rFont val="Calibri"/>
            <family val="2"/>
            <scheme val="minor"/>
          </rPr>
          <t>======
ID#AAAAOXRAxzw
    (2021-09-03 13:41:59)
The distance travelled by individual passengers a transport mode</t>
        </r>
      </text>
    </comment>
    <comment ref="D45" authorId="0" shapeId="0" xr:uid="{1555CCCF-60DD-5A40-A092-295A8C1DE499}">
      <text>
        <r>
          <rPr>
            <sz val="10"/>
            <color rgb="FF000000"/>
            <rFont val="Calibri"/>
            <family val="2"/>
          </rPr>
          <t xml:space="preserve">======
</t>
        </r>
        <r>
          <rPr>
            <sz val="10"/>
            <color rgb="FF000000"/>
            <rFont val="Calibri"/>
            <family val="2"/>
          </rPr>
          <t xml:space="preserve">ID#AAAAOXRAxwg
</t>
        </r>
        <r>
          <rPr>
            <sz val="10"/>
            <color rgb="FF000000"/>
            <rFont val="Calibri"/>
            <family val="2"/>
          </rPr>
          <t xml:space="preserve">    (2021-09-03 13:41:59)
</t>
        </r>
        <r>
          <rPr>
            <sz val="10"/>
            <color rgb="FF000000"/>
            <rFont val="Calibri"/>
            <family val="2"/>
          </rPr>
          <t>kg CO₂e per unit</t>
        </r>
      </text>
    </comment>
    <comment ref="C46" authorId="0" shapeId="0" xr:uid="{F0CFCE53-8DFF-AA46-82DD-E29C25EC4C48}">
      <text>
        <r>
          <rPr>
            <sz val="10"/>
            <color rgb="FF000000"/>
            <rFont val="Arial"/>
            <family val="2"/>
          </rPr>
          <t xml:space="preserve">======
</t>
        </r>
        <r>
          <rPr>
            <sz val="10"/>
            <color rgb="FF000000"/>
            <rFont val="Arial"/>
            <family val="2"/>
          </rPr>
          <t xml:space="preserve">ID#AAAAOXRAxMk
</t>
        </r>
        <r>
          <rPr>
            <sz val="10"/>
            <color rgb="FF000000"/>
            <rFont val="Arial"/>
            <family val="2"/>
          </rPr>
          <t xml:space="preserve">    (2021-09-03 13:41:58)
</t>
        </r>
        <r>
          <rPr>
            <sz val="10"/>
            <color rgb="FF000000"/>
            <rFont val="Arial"/>
            <family val="2"/>
          </rPr>
          <t>The distance travelled by individual passengers a transport mode</t>
        </r>
      </text>
    </comment>
    <comment ref="C47" authorId="0" shapeId="0" xr:uid="{F67E37F0-EC44-C248-8E1C-1F9F9DD309B8}">
      <text>
        <r>
          <rPr>
            <sz val="10"/>
            <color rgb="FF000000"/>
            <rFont val="Calibri"/>
            <family val="2"/>
          </rPr>
          <t xml:space="preserve">======
</t>
        </r>
        <r>
          <rPr>
            <sz val="10"/>
            <color rgb="FF000000"/>
            <rFont val="Calibri"/>
            <family val="2"/>
          </rPr>
          <t xml:space="preserve">ID#AAAAOXRAxlo
</t>
        </r>
        <r>
          <rPr>
            <sz val="10"/>
            <color rgb="FF000000"/>
            <rFont val="Calibri"/>
            <family val="2"/>
          </rPr>
          <t xml:space="preserve">    (2021-09-03 13:41:59)
</t>
        </r>
        <r>
          <rPr>
            <sz val="10"/>
            <color rgb="FF000000"/>
            <rFont val="Calibri"/>
            <family val="2"/>
          </rPr>
          <t>The distance travelled by individual passengers a transport mode</t>
        </r>
      </text>
    </comment>
    <comment ref="D49" authorId="0" shapeId="0" xr:uid="{64673E04-70E9-8E4E-977D-0C0891BD2C78}">
      <text>
        <r>
          <rPr>
            <sz val="10"/>
            <color rgb="FF000000"/>
            <rFont val="Calibri"/>
            <family val="2"/>
            <scheme val="minor"/>
          </rPr>
          <t>======
ID#AAAAOXRAxKc
    (2021-09-03 13:41:58)
kg CO₂e per unit</t>
        </r>
      </text>
    </comment>
    <comment ref="C50" authorId="0" shapeId="0" xr:uid="{BF6F17A7-7FF9-534E-A1D0-B9C84D64A3BA}">
      <text>
        <r>
          <rPr>
            <sz val="10"/>
            <color rgb="FF000000"/>
            <rFont val="Calibri"/>
            <family val="2"/>
          </rPr>
          <t xml:space="preserve">======
</t>
        </r>
        <r>
          <rPr>
            <sz val="10"/>
            <color rgb="FF000000"/>
            <rFont val="Calibri"/>
            <family val="2"/>
          </rPr>
          <t xml:space="preserve">ID#AAAAOXRAxWY
</t>
        </r>
        <r>
          <rPr>
            <sz val="10"/>
            <color rgb="FF000000"/>
            <rFont val="Calibri"/>
            <family val="2"/>
          </rPr>
          <t xml:space="preserve">    (2021-09-03 13:41:59)
</t>
        </r>
        <r>
          <rPr>
            <sz val="10"/>
            <color rgb="FF000000"/>
            <rFont val="Calibri"/>
            <family val="2"/>
          </rPr>
          <t>The distance travelled by individual passengers a transport mode</t>
        </r>
      </text>
    </comment>
    <comment ref="C51" authorId="0" shapeId="0" xr:uid="{480466AB-BF9A-CA4E-8A05-9F62A6EDF760}">
      <text>
        <r>
          <rPr>
            <sz val="10"/>
            <color rgb="FF000000"/>
            <rFont val="Calibri"/>
            <family val="2"/>
            <scheme val="minor"/>
          </rPr>
          <t>======
ID#AAAAOXRAx5M
    (2021-09-03 13:41:59)
The distance travelled by individual passengers a transport mode</t>
        </r>
      </text>
    </comment>
    <comment ref="C52" authorId="0" shapeId="0" xr:uid="{F1189BD3-AF48-BE41-994F-A1A26FB18FF5}">
      <text>
        <r>
          <rPr>
            <sz val="10"/>
            <color rgb="FF000000"/>
            <rFont val="Calibri"/>
            <family val="2"/>
          </rPr>
          <t xml:space="preserve">======
</t>
        </r>
        <r>
          <rPr>
            <sz val="10"/>
            <color rgb="FF000000"/>
            <rFont val="Calibri"/>
            <family val="2"/>
          </rPr>
          <t xml:space="preserve">ID#AAAAOXRAxDE
</t>
        </r>
        <r>
          <rPr>
            <sz val="10"/>
            <color rgb="FF000000"/>
            <rFont val="Calibri"/>
            <family val="2"/>
          </rPr>
          <t xml:space="preserve">    (2021-09-03 13:41:58)
</t>
        </r>
        <r>
          <rPr>
            <sz val="10"/>
            <color rgb="FF000000"/>
            <rFont val="Calibri"/>
            <family val="2"/>
          </rPr>
          <t>The distance travelled by individual passengers a transport mode</t>
        </r>
      </text>
    </comment>
    <comment ref="D55" authorId="0" shapeId="0" xr:uid="{6FFBD512-35F8-294C-BBCA-1BA14098537F}">
      <text>
        <r>
          <rPr>
            <sz val="10"/>
            <color rgb="FF000000"/>
            <rFont val="Calibri"/>
            <family val="2"/>
          </rPr>
          <t xml:space="preserve">======
</t>
        </r>
        <r>
          <rPr>
            <sz val="10"/>
            <color rgb="FF000000"/>
            <rFont val="Calibri"/>
            <family val="2"/>
          </rPr>
          <t xml:space="preserve">ID#AAAAOXRAxCA
</t>
        </r>
        <r>
          <rPr>
            <sz val="10"/>
            <color rgb="FF000000"/>
            <rFont val="Calibri"/>
            <family val="2"/>
          </rPr>
          <t xml:space="preserve">    (2021-09-03 13:41:58)
</t>
        </r>
        <r>
          <rPr>
            <sz val="10"/>
            <color rgb="FF000000"/>
            <rFont val="Calibri"/>
            <family val="2"/>
          </rPr>
          <t>kg CO₂e per unit</t>
        </r>
      </text>
    </comment>
    <comment ref="E55" authorId="0" shapeId="0" xr:uid="{6E25237D-FC54-9E40-8516-153B097128BC}">
      <text>
        <r>
          <rPr>
            <sz val="10"/>
            <color rgb="FF000000"/>
            <rFont val="Calibri"/>
            <family val="2"/>
            <scheme val="minor"/>
          </rPr>
          <t>======
ID#AAAAOXRAxG8
    (2021-09-03 13:41:58)
kg CO₂e per unit</t>
        </r>
      </text>
    </comment>
    <comment ref="F55" authorId="0" shapeId="0" xr:uid="{B9B45008-C06E-8447-A991-F2D0C621CD2E}">
      <text>
        <r>
          <rPr>
            <sz val="10"/>
            <color rgb="FF000000"/>
            <rFont val="Calibri"/>
            <family val="2"/>
          </rPr>
          <t xml:space="preserve">======
</t>
        </r>
        <r>
          <rPr>
            <sz val="10"/>
            <color rgb="FF000000"/>
            <rFont val="Calibri"/>
            <family val="2"/>
          </rPr>
          <t xml:space="preserve">ID#AAAAOXRAxTg
</t>
        </r>
        <r>
          <rPr>
            <sz val="10"/>
            <color rgb="FF000000"/>
            <rFont val="Calibri"/>
            <family val="2"/>
          </rPr>
          <t xml:space="preserve">    (2021-09-03 13:41:58)
</t>
        </r>
        <r>
          <rPr>
            <sz val="10"/>
            <color rgb="FF000000"/>
            <rFont val="Calibri"/>
            <family val="2"/>
          </rPr>
          <t>kg CO₂e per unit</t>
        </r>
      </text>
    </comment>
    <comment ref="G55" authorId="0" shapeId="0" xr:uid="{987A23E7-58F3-FA40-8DF7-BC532A70D5CA}">
      <text>
        <r>
          <rPr>
            <sz val="10"/>
            <color rgb="FF000000"/>
            <rFont val="Calibri"/>
            <family val="2"/>
          </rPr>
          <t xml:space="preserve">======
</t>
        </r>
        <r>
          <rPr>
            <sz val="10"/>
            <color rgb="FF000000"/>
            <rFont val="Calibri"/>
            <family val="2"/>
          </rPr>
          <t xml:space="preserve">ID#AAAAOXRAyC4
</t>
        </r>
        <r>
          <rPr>
            <sz val="10"/>
            <color rgb="FF000000"/>
            <rFont val="Calibri"/>
            <family val="2"/>
          </rPr>
          <t xml:space="preserve">    (2021-09-03 13:41:59)
</t>
        </r>
        <r>
          <rPr>
            <sz val="10"/>
            <color rgb="FF000000"/>
            <rFont val="Calibri"/>
            <family val="2"/>
          </rPr>
          <t>kg CO₂e per unit</t>
        </r>
      </text>
    </comment>
    <comment ref="B56" authorId="0" shapeId="0" xr:uid="{731937CB-A706-E14F-A3E7-0CED401FD5A8}">
      <text>
        <r>
          <rPr>
            <sz val="10"/>
            <color rgb="FF000000"/>
            <rFont val="Calibri"/>
            <family val="2"/>
            <scheme val="minor"/>
          </rPr>
          <t>======
ID#AAAAOXRAx_s
    (2021-09-03 13:41:59)
Unknown engine size.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26" authorId="0" shapeId="0" xr:uid="{C0BB9C5F-5E10-8D42-A307-D44C96CADB4C}">
      <text>
        <r>
          <rPr>
            <sz val="10"/>
            <color rgb="FF000000"/>
            <rFont val="Calibri"/>
            <family val="2"/>
            <scheme val="minor"/>
          </rPr>
          <t>======
ID#AAAAOXRAx74
    (2021-09-03 13:41:59)
kg CO₂e per unit</t>
        </r>
      </text>
    </comment>
    <comment ref="D27" authorId="0" shapeId="0" xr:uid="{38B76E80-09A7-CA43-8E7B-C06208F5B5C8}">
      <text>
        <r>
          <rPr>
            <sz val="10"/>
            <color rgb="FF000000"/>
            <rFont val="Calibri"/>
            <family val="2"/>
          </rPr>
          <t xml:space="preserve">======
</t>
        </r>
        <r>
          <rPr>
            <sz val="10"/>
            <color rgb="FF000000"/>
            <rFont val="Calibri"/>
            <family val="2"/>
          </rPr>
          <t xml:space="preserve">ID#AAAAOXRAxUs
</t>
        </r>
        <r>
          <rPr>
            <sz val="10"/>
            <color rgb="FF000000"/>
            <rFont val="Calibri"/>
            <family val="2"/>
          </rPr>
          <t xml:space="preserve">Karagianni, Eirini    (2021-09-03 13:41:58)
</t>
        </r>
        <r>
          <rPr>
            <sz val="10"/>
            <color rgb="FF000000"/>
            <rFont val="Calibri"/>
            <family val="2"/>
          </rPr>
          <t>The distance travelled by individual passengers per transport mode.</t>
        </r>
      </text>
    </comment>
    <comment ref="D28" authorId="0" shapeId="0" xr:uid="{615D1C85-67EE-B647-99C0-4213DFBB783C}">
      <text>
        <r>
          <rPr>
            <sz val="10"/>
            <color rgb="FF000000"/>
            <rFont val="Calibri"/>
            <family val="2"/>
            <scheme val="minor"/>
          </rPr>
          <t>======
ID#AAAAOXRAxIA
Karagianni, Eirini    (2021-09-03 13:41:58)
The distance travelled by individual passengers per transport mode.</t>
        </r>
      </text>
    </comment>
    <comment ref="D29" authorId="0" shapeId="0" xr:uid="{385C1DE9-F895-CF40-9E8B-538D96F5F18F}">
      <text>
        <r>
          <rPr>
            <sz val="10"/>
            <color rgb="FF000000"/>
            <rFont val="Calibri"/>
            <family val="2"/>
            <scheme val="minor"/>
          </rPr>
          <t>======
ID#AAAAOXRAyAg
Karagianni, Eirini    (2021-09-03 13:41:59)
The distance travelled by individual passengers per transport mode.</t>
        </r>
      </text>
    </comment>
    <comment ref="D30" authorId="0" shapeId="0" xr:uid="{6AB11697-E7C8-E447-A751-BEF2CB136C6A}">
      <text>
        <r>
          <rPr>
            <sz val="10"/>
            <color rgb="FF000000"/>
            <rFont val="Calibri"/>
            <family val="2"/>
            <scheme val="minor"/>
          </rPr>
          <t>======
ID#AAAAOXRAx3E
Karagianni, Eirini    (2021-09-03 13:41:59)
The distance travelled by individual passengers per transport mode.</t>
        </r>
      </text>
    </comment>
    <comment ref="D31" authorId="0" shapeId="0" xr:uid="{4F6F0539-FAC6-E74A-AB65-4F3343C3B1D8}">
      <text>
        <r>
          <rPr>
            <sz val="10"/>
            <color rgb="FF000000"/>
            <rFont val="Calibri"/>
            <family val="2"/>
          </rPr>
          <t xml:space="preserve">======
</t>
        </r>
        <r>
          <rPr>
            <sz val="10"/>
            <color rgb="FF000000"/>
            <rFont val="Calibri"/>
            <family val="2"/>
          </rPr>
          <t xml:space="preserve">ID#AAAAOXRAxfw
</t>
        </r>
        <r>
          <rPr>
            <sz val="10"/>
            <color rgb="FF000000"/>
            <rFont val="Calibri"/>
            <family val="2"/>
          </rPr>
          <t xml:space="preserve">Karagianni, Eirini    (2021-09-03 13:41:59)
</t>
        </r>
        <r>
          <rPr>
            <sz val="10"/>
            <color rgb="FF000000"/>
            <rFont val="Calibri"/>
            <family val="2"/>
          </rPr>
          <t>The distance travelled by individual passengers per transport mode.</t>
        </r>
      </text>
    </comment>
    <comment ref="D32" authorId="0" shapeId="0" xr:uid="{3BC30A95-21BB-E444-AF1C-B3B4A6489FFF}">
      <text>
        <r>
          <rPr>
            <sz val="10"/>
            <color rgb="FF000000"/>
            <rFont val="Calibri"/>
            <family val="2"/>
            <scheme val="minor"/>
          </rPr>
          <t>======
ID#AAAAOXRAyD8
Karagianni, Eirini    (2021-09-03 13:41:59)
The distance travelled by individual passengers per transport mode.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D38" authorId="0" shapeId="0" xr:uid="{65D38FB8-E68A-7C4F-91F0-14D76073D4D5}">
      <text>
        <r>
          <rPr>
            <sz val="10"/>
            <color rgb="FF000000"/>
            <rFont val="Arial"/>
            <family val="2"/>
          </rPr>
          <t xml:space="preserve">======
</t>
        </r>
        <r>
          <rPr>
            <sz val="10"/>
            <color rgb="FF000000"/>
            <rFont val="Arial"/>
            <family val="2"/>
          </rPr>
          <t xml:space="preserve">ID#AAAAOXRAx0k
</t>
        </r>
        <r>
          <rPr>
            <sz val="10"/>
            <color rgb="FF000000"/>
            <rFont val="Arial"/>
            <family val="2"/>
          </rPr>
          <t xml:space="preserve">    (2021-09-03 13:41:59)
</t>
        </r>
        <r>
          <rPr>
            <sz val="10"/>
            <color rgb="FF000000"/>
            <rFont val="Arial"/>
            <family val="2"/>
          </rPr>
          <t>kg CO₂e per unit</t>
        </r>
      </text>
    </comment>
    <comment ref="E38" authorId="0" shapeId="0" xr:uid="{4904B526-EB34-BF48-8E03-E2731641DADD}">
      <text>
        <r>
          <rPr>
            <sz val="10"/>
            <color rgb="FF000000"/>
            <rFont val="Calibri"/>
            <family val="2"/>
            <scheme val="minor"/>
          </rPr>
          <t>======
ID#AAAAOXRAxow
    (2021-09-03 13:41:59)
kg CO₂e per unit</t>
        </r>
      </text>
    </comment>
    <comment ref="F38" authorId="0" shapeId="0" xr:uid="{FB37885C-5CDE-FD49-AD03-F7D86EBEF36F}">
      <text>
        <r>
          <rPr>
            <sz val="10"/>
            <color rgb="FF000000"/>
            <rFont val="Calibri"/>
            <family val="2"/>
          </rPr>
          <t xml:space="preserve">======
</t>
        </r>
        <r>
          <rPr>
            <sz val="10"/>
            <color rgb="FF000000"/>
            <rFont val="Calibri"/>
            <family val="2"/>
          </rPr>
          <t xml:space="preserve">ID#AAAAOXRAyBQ
</t>
        </r>
        <r>
          <rPr>
            <sz val="10"/>
            <color rgb="FF000000"/>
            <rFont val="Calibri"/>
            <family val="2"/>
          </rPr>
          <t xml:space="preserve">    (2021-09-03 13:41:59)
</t>
        </r>
        <r>
          <rPr>
            <sz val="10"/>
            <color rgb="FF000000"/>
            <rFont val="Calibri"/>
            <family val="2"/>
          </rPr>
          <t>kg CO₂e per unit</t>
        </r>
      </text>
    </comment>
    <comment ref="D43" authorId="0" shapeId="0" xr:uid="{9D01B49E-3F55-BC46-8B69-FC6DA0F0FA51}">
      <text>
        <r>
          <rPr>
            <sz val="10"/>
            <color rgb="FF000000"/>
            <rFont val="Calibri"/>
            <family val="2"/>
          </rPr>
          <t xml:space="preserve">======
</t>
        </r>
        <r>
          <rPr>
            <sz val="10"/>
            <color rgb="FF000000"/>
            <rFont val="Calibri"/>
            <family val="2"/>
          </rPr>
          <t xml:space="preserve">ID#AAAAOXRAxpo
</t>
        </r>
        <r>
          <rPr>
            <sz val="10"/>
            <color rgb="FF000000"/>
            <rFont val="Calibri"/>
            <family val="2"/>
          </rPr>
          <t xml:space="preserve">    (2021-09-03 13:41:59)
</t>
        </r>
        <r>
          <rPr>
            <sz val="10"/>
            <color rgb="FF000000"/>
            <rFont val="Calibri"/>
            <family val="2"/>
          </rPr>
          <t>The average percentage laden for a freighting vehicle in the UK.</t>
        </r>
      </text>
    </comment>
    <comment ref="D44" authorId="0" shapeId="0" xr:uid="{DE77743B-FBF9-D746-80DE-D666F775EB79}">
      <text>
        <r>
          <rPr>
            <sz val="10"/>
            <color rgb="FF000000"/>
            <rFont val="Calibri"/>
            <family val="2"/>
          </rPr>
          <t xml:space="preserve">======
</t>
        </r>
        <r>
          <rPr>
            <sz val="10"/>
            <color rgb="FF000000"/>
            <rFont val="Calibri"/>
            <family val="2"/>
          </rPr>
          <t xml:space="preserve">ID#AAAAOXRAxVE
</t>
        </r>
        <r>
          <rPr>
            <sz val="10"/>
            <color rgb="FF000000"/>
            <rFont val="Calibri"/>
            <family val="2"/>
          </rPr>
          <t xml:space="preserve">    (2021-09-03 13:41:58)
</t>
        </r>
        <r>
          <rPr>
            <sz val="10"/>
            <color rgb="FF000000"/>
            <rFont val="Calibri"/>
            <family val="2"/>
          </rPr>
          <t>kg CO₂e per unit</t>
        </r>
      </text>
    </comment>
    <comment ref="D49" authorId="0" shapeId="0" xr:uid="{857A004A-78F8-F447-AB1E-8B33D6454193}">
      <text>
        <r>
          <rPr>
            <sz val="10"/>
            <color rgb="FF000000"/>
            <rFont val="Calibri"/>
            <family val="2"/>
          </rPr>
          <t xml:space="preserve">======
</t>
        </r>
        <r>
          <rPr>
            <sz val="10"/>
            <color rgb="FF000000"/>
            <rFont val="Calibri"/>
            <family val="2"/>
          </rPr>
          <t xml:space="preserve">ID#AAAAOXRAxvI
</t>
        </r>
        <r>
          <rPr>
            <sz val="10"/>
            <color rgb="FF000000"/>
            <rFont val="Calibri"/>
            <family val="2"/>
          </rPr>
          <t xml:space="preserve">    (2021-09-03 13:41:59)
</t>
        </r>
        <r>
          <rPr>
            <sz val="10"/>
            <color rgb="FF000000"/>
            <rFont val="Calibri"/>
            <family val="2"/>
          </rPr>
          <t>The average percentage laden for a freighting vehicle in the UK.</t>
        </r>
      </text>
    </comment>
    <comment ref="D50" authorId="0" shapeId="0" xr:uid="{BD82A174-90AE-DD45-952F-556FD9531515}">
      <text>
        <r>
          <rPr>
            <sz val="10"/>
            <color rgb="FF000000"/>
            <rFont val="Calibri"/>
            <family val="2"/>
            <scheme val="minor"/>
          </rPr>
          <t>======
ID#AAAAOXRAyCM
    (2021-09-03 13:41:59)
kg CO₂e per unit</t>
        </r>
      </text>
    </comment>
    <comment ref="D56" authorId="0" shapeId="0" xr:uid="{3011D62B-3240-094A-842C-E963E190DF89}">
      <text>
        <r>
          <rPr>
            <sz val="10"/>
            <color rgb="FF000000"/>
            <rFont val="Calibri"/>
            <family val="2"/>
          </rPr>
          <t xml:space="preserve">======
</t>
        </r>
        <r>
          <rPr>
            <sz val="10"/>
            <color rgb="FF000000"/>
            <rFont val="Calibri"/>
            <family val="2"/>
          </rPr>
          <t xml:space="preserve">ID#AAAAOXRAx9U
</t>
        </r>
        <r>
          <rPr>
            <sz val="10"/>
            <color rgb="FF000000"/>
            <rFont val="Calibri"/>
            <family val="2"/>
          </rPr>
          <t xml:space="preserve">    (2021-09-03 13:41:59)
</t>
        </r>
        <r>
          <rPr>
            <sz val="10"/>
            <color rgb="FF000000"/>
            <rFont val="Calibri"/>
            <family val="2"/>
          </rPr>
          <t>kg CO₂e per unit</t>
        </r>
      </text>
    </comment>
    <comment ref="B57" authorId="0" shapeId="0" xr:uid="{FADF8993-C51A-CA41-B95B-F0C15858F5F8}">
      <text>
        <r>
          <rPr>
            <sz val="10"/>
            <color rgb="FF000000"/>
            <rFont val="Calibri"/>
            <family val="2"/>
          </rPr>
          <t xml:space="preserve">======
</t>
        </r>
        <r>
          <rPr>
            <sz val="10"/>
            <color rgb="FF000000"/>
            <rFont val="Calibri"/>
            <family val="2"/>
          </rPr>
          <t xml:space="preserve">ID#AAAAOXRAxTw
</t>
        </r>
        <r>
          <rPr>
            <sz val="10"/>
            <color rgb="FF000000"/>
            <rFont val="Calibri"/>
            <family val="2"/>
          </rPr>
          <t xml:space="preserve">    (2021-09-03 13:41:58)
</t>
        </r>
        <r>
          <rPr>
            <sz val="10"/>
            <color rgb="FF000000"/>
            <rFont val="Calibri"/>
            <family val="2"/>
          </rPr>
          <t>International flights to/from the UK, typically to Europe (up to 3700km distance).</t>
        </r>
      </text>
    </comment>
    <comment ref="C57" authorId="0" shapeId="0" xr:uid="{B8B50E64-3AD6-5647-B475-1A59D3886D1E}">
      <text>
        <r>
          <rPr>
            <sz val="10"/>
            <color rgb="FF000000"/>
            <rFont val="Calibri"/>
            <family val="2"/>
          </rPr>
          <t xml:space="preserve">======
</t>
        </r>
        <r>
          <rPr>
            <sz val="10"/>
            <color rgb="FF000000"/>
            <rFont val="Calibri"/>
            <family val="2"/>
          </rPr>
          <t xml:space="preserve">ID#AAAAOXRAx1g
</t>
        </r>
        <r>
          <rPr>
            <sz val="10"/>
            <color rgb="FF000000"/>
            <rFont val="Calibri"/>
            <family val="2"/>
          </rPr>
          <t xml:space="preserve">    (2021-09-03 13:41:59)
</t>
        </r>
        <r>
          <rPr>
            <sz val="10"/>
            <color rgb="FF000000"/>
            <rFont val="Calibri"/>
            <family val="2"/>
          </rPr>
          <t>An equivalent measure of one tonne of transported goods over one km</t>
        </r>
      </text>
    </comment>
    <comment ref="B58" authorId="0" shapeId="0" xr:uid="{AFDC5160-5F22-DA40-9672-2AE76F655190}">
      <text>
        <r>
          <rPr>
            <sz val="10"/>
            <color rgb="FF000000"/>
            <rFont val="Calibri"/>
            <family val="2"/>
            <scheme val="minor"/>
          </rPr>
          <t>======
ID#AAAAOXRAyD0
    (2021-09-03 13:41:59)
Long-haul international flights to/from the UK, typically to non-European destinations (over 3700km distance).</t>
        </r>
      </text>
    </comment>
    <comment ref="C58" authorId="0" shapeId="0" xr:uid="{F571107D-84EC-7C4D-A035-CCC31B75587A}">
      <text>
        <r>
          <rPr>
            <sz val="10"/>
            <color rgb="FF000000"/>
            <rFont val="Calibri"/>
            <family val="2"/>
          </rPr>
          <t xml:space="preserve">======
</t>
        </r>
        <r>
          <rPr>
            <sz val="10"/>
            <color rgb="FF000000"/>
            <rFont val="Calibri"/>
            <family val="2"/>
          </rPr>
          <t xml:space="preserve">ID#AAAAOXRAyHo
</t>
        </r>
        <r>
          <rPr>
            <sz val="10"/>
            <color rgb="FF000000"/>
            <rFont val="Calibri"/>
            <family val="2"/>
          </rPr>
          <t xml:space="preserve">    (2021-09-03 13:42:00)
</t>
        </r>
        <r>
          <rPr>
            <sz val="10"/>
            <color rgb="FF000000"/>
            <rFont val="Calibri"/>
            <family val="2"/>
          </rPr>
          <t>An equivalent measure of one tonne of transported goods over one km.</t>
        </r>
      </text>
    </comment>
    <comment ref="D61" authorId="0" shapeId="0" xr:uid="{B2070E34-A01F-4541-9136-8CAD9E7AC19A}">
      <text>
        <r>
          <rPr>
            <sz val="10"/>
            <color rgb="FF000000"/>
            <rFont val="Calibri"/>
            <family val="2"/>
          </rPr>
          <t xml:space="preserve">======
</t>
        </r>
        <r>
          <rPr>
            <sz val="10"/>
            <color rgb="FF000000"/>
            <rFont val="Calibri"/>
            <family val="2"/>
          </rPr>
          <t xml:space="preserve">ID#AAAAOXRAyEU
</t>
        </r>
        <r>
          <rPr>
            <sz val="10"/>
            <color rgb="FF000000"/>
            <rFont val="Calibri"/>
            <family val="2"/>
          </rPr>
          <t xml:space="preserve">    (2021-09-03 13:41:59)
</t>
        </r>
        <r>
          <rPr>
            <sz val="10"/>
            <color rgb="FF000000"/>
            <rFont val="Calibri"/>
            <family val="2"/>
          </rPr>
          <t>kg CO₂e per unit</t>
        </r>
      </text>
    </comment>
    <comment ref="C62" authorId="0" shapeId="0" xr:uid="{126FA1AA-20BF-3944-83BC-D6ECE822A6DD}">
      <text>
        <r>
          <rPr>
            <sz val="10"/>
            <color rgb="FF000000"/>
            <rFont val="Calibri"/>
            <family val="2"/>
          </rPr>
          <t xml:space="preserve">======
</t>
        </r>
        <r>
          <rPr>
            <sz val="10"/>
            <color rgb="FF000000"/>
            <rFont val="Calibri"/>
            <family val="2"/>
          </rPr>
          <t xml:space="preserve">ID#AAAAOXRAyJo
</t>
        </r>
        <r>
          <rPr>
            <sz val="10"/>
            <color rgb="FF000000"/>
            <rFont val="Calibri"/>
            <family val="2"/>
          </rPr>
          <t xml:space="preserve">    (2021-09-03 13:42:00)
</t>
        </r>
        <r>
          <rPr>
            <sz val="10"/>
            <color rgb="FF000000"/>
            <rFont val="Calibri"/>
            <family val="2"/>
          </rPr>
          <t>An equivalent measure of one tonne of transported goods over one km.</t>
        </r>
      </text>
    </comment>
    <comment ref="D65" authorId="0" shapeId="0" xr:uid="{3AA1F627-BFCA-FA4B-AAB8-8C37FA444D31}">
      <text>
        <r>
          <rPr>
            <sz val="10"/>
            <color rgb="FF000000"/>
            <rFont val="Calibri"/>
            <family val="2"/>
          </rPr>
          <t xml:space="preserve">======
</t>
        </r>
        <r>
          <rPr>
            <sz val="10"/>
            <color rgb="FF000000"/>
            <rFont val="Calibri"/>
            <family val="2"/>
          </rPr>
          <t xml:space="preserve">ID#AAAAOXRAxU8
</t>
        </r>
        <r>
          <rPr>
            <sz val="10"/>
            <color rgb="FF000000"/>
            <rFont val="Calibri"/>
            <family val="2"/>
          </rPr>
          <t xml:space="preserve">    (2021-09-03 13:41:58)
</t>
        </r>
        <r>
          <rPr>
            <sz val="10"/>
            <color rgb="FF000000"/>
            <rFont val="Calibri"/>
            <family val="2"/>
          </rPr>
          <t>kg CO₂e per unit</t>
        </r>
      </text>
    </comment>
    <comment ref="D68" authorId="0" shapeId="0" xr:uid="{9ADDBFF9-66D2-8B49-9F90-E9848086E863}">
      <text>
        <r>
          <rPr>
            <sz val="10"/>
            <color rgb="FF000000"/>
            <rFont val="Calibri"/>
            <family val="2"/>
          </rPr>
          <t xml:space="preserve">======
</t>
        </r>
        <r>
          <rPr>
            <sz val="10"/>
            <color rgb="FF000000"/>
            <rFont val="Calibri"/>
            <family val="2"/>
          </rPr>
          <t xml:space="preserve">ID#AAAAOXRAxaI
</t>
        </r>
        <r>
          <rPr>
            <sz val="10"/>
            <color rgb="FF000000"/>
            <rFont val="Calibri"/>
            <family val="2"/>
          </rPr>
          <t xml:space="preserve">    (2021-09-03 13:41:59)
</t>
        </r>
        <r>
          <rPr>
            <sz val="10"/>
            <color rgb="FF000000"/>
            <rFont val="Calibri"/>
            <family val="2"/>
          </rPr>
          <t>kg CO₂e per unit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D23" authorId="0" shapeId="0" xr:uid="{6BC2F5A8-7757-8E46-B27C-80474619DFC8}">
      <text>
        <r>
          <rPr>
            <sz val="10"/>
            <color rgb="FF000000"/>
            <rFont val="Calibri"/>
            <family val="2"/>
            <scheme val="minor"/>
          </rPr>
          <t>======
ID#AAAAOXRAxmo
    (2021-09-03 13:41:59)
kg CO₂e per unit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00" authorId="0" shapeId="0" xr:uid="{09753A58-2E99-E640-9095-14CEEEE31638}">
      <text>
        <r>
          <rPr>
            <sz val="10"/>
            <color rgb="FF000000"/>
            <rFont val="Arial"/>
            <family val="2"/>
          </rPr>
          <t xml:space="preserve">======
</t>
        </r>
        <r>
          <rPr>
            <sz val="10"/>
            <color rgb="FF000000"/>
            <rFont val="Arial"/>
            <family val="2"/>
          </rPr>
          <t xml:space="preserve">ID#AAAAOXRAxS0
</t>
        </r>
        <r>
          <rPr>
            <sz val="10"/>
            <color rgb="FF000000"/>
            <rFont val="Arial"/>
            <family val="2"/>
          </rPr>
          <t xml:space="preserve">    (2021-09-03 13:41:58)
</t>
        </r>
        <r>
          <rPr>
            <sz val="10"/>
            <color rgb="FF000000"/>
            <rFont val="Arial"/>
            <family val="2"/>
          </rPr>
          <t>Open-loop recycling is the process of recycling material into other products.</t>
        </r>
      </text>
    </comment>
    <comment ref="F100" authorId="0" shapeId="0" xr:uid="{E87C19F4-827C-714B-A168-80D45FFBD00A}">
      <text>
        <r>
          <rPr>
            <sz val="10"/>
            <color rgb="FF000000"/>
            <rFont val="Calibri"/>
            <family val="2"/>
            <scheme val="minor"/>
          </rPr>
          <t>======
ID#AAAAOXRAxvg
    (2021-09-03 13:41:59)
Closed-loop recycling is the process of recycling material back into the same product.</t>
        </r>
      </text>
    </comment>
    <comment ref="G100" authorId="0" shapeId="0" xr:uid="{A2576CA4-65ED-8449-92A7-0CCEBA994D51}">
      <text>
        <r>
          <rPr>
            <sz val="10"/>
            <color rgb="FF000000"/>
            <rFont val="Calibri"/>
            <family val="2"/>
            <scheme val="minor"/>
          </rPr>
          <t>======
ID#AAAAOXRAxMI
    (2021-09-03 13:41:58)
Energy is recovered from the waste through incineration and subsequent generation of electricity.</t>
        </r>
      </text>
    </comment>
    <comment ref="H100" authorId="0" shapeId="0" xr:uid="{9D1FF92D-B41F-F34E-AF1E-C79FD0DAA489}">
      <text>
        <r>
          <rPr>
            <sz val="10"/>
            <color rgb="FF000000"/>
            <rFont val="Calibri"/>
            <family val="2"/>
            <scheme val="minor"/>
          </rPr>
          <t>======
ID#AAAAOXRAxEI
    (2021-09-03 13:41:58)
CO₂e emitted as a result of composting a waste stream.</t>
        </r>
      </text>
    </comment>
    <comment ref="E101" authorId="0" shapeId="0" xr:uid="{EA47CD74-5B23-1349-BCE5-A2313DFB4EE1}">
      <text>
        <r>
          <rPr>
            <sz val="10"/>
            <color rgb="FF000000"/>
            <rFont val="Calibri"/>
            <family val="2"/>
            <scheme val="minor"/>
          </rPr>
          <t>======
ID#AAAAOXRAxNU
    (2021-09-03 13:41:58)
kg CO₂e per unit</t>
        </r>
      </text>
    </comment>
    <comment ref="F101" authorId="0" shapeId="0" xr:uid="{56DB6859-928A-2E42-A11A-BB01DB70D25E}">
      <text>
        <r>
          <rPr>
            <sz val="10"/>
            <color rgb="FF000000"/>
            <rFont val="Calibri"/>
            <family val="2"/>
          </rPr>
          <t xml:space="preserve">======
</t>
        </r>
        <r>
          <rPr>
            <sz val="10"/>
            <color rgb="FF000000"/>
            <rFont val="Calibri"/>
            <family val="2"/>
          </rPr>
          <t xml:space="preserve">ID#AAAAOXRAxs0
</t>
        </r>
        <r>
          <rPr>
            <sz val="10"/>
            <color rgb="FF000000"/>
            <rFont val="Calibri"/>
            <family val="2"/>
          </rPr>
          <t xml:space="preserve">    (2021-09-03 13:41:59)
</t>
        </r>
        <r>
          <rPr>
            <sz val="10"/>
            <color rgb="FF000000"/>
            <rFont val="Calibri"/>
            <family val="2"/>
          </rPr>
          <t>kg CO₂e per unit</t>
        </r>
      </text>
    </comment>
    <comment ref="G101" authorId="0" shapeId="0" xr:uid="{5AE6FAFC-3CE2-AB43-8F59-9769A42FF8BD}">
      <text>
        <r>
          <rPr>
            <sz val="10"/>
            <color rgb="FF000000"/>
            <rFont val="Calibri"/>
            <family val="2"/>
            <scheme val="minor"/>
          </rPr>
          <t>======
ID#AAAAOXRAxug
    (2021-09-03 13:41:59)
kg CO₂e per unit</t>
        </r>
      </text>
    </comment>
    <comment ref="H101" authorId="0" shapeId="0" xr:uid="{C8AB7876-D277-B24D-9AE0-AC8527D05E16}">
      <text>
        <r>
          <rPr>
            <sz val="10"/>
            <color rgb="FF000000"/>
            <rFont val="Calibri"/>
            <family val="2"/>
            <scheme val="minor"/>
          </rPr>
          <t>======
ID#AAAAOXRAx0o
    (2021-09-03 13:41:59)
kg CO₂e per unit</t>
        </r>
      </text>
    </comment>
    <comment ref="E109" authorId="0" shapeId="0" xr:uid="{8B78DB5D-F98F-9C4C-8088-8EBDFDE58287}">
      <text>
        <r>
          <rPr>
            <sz val="10"/>
            <color rgb="FF000000"/>
            <rFont val="Calibri"/>
            <family val="2"/>
          </rPr>
          <t xml:space="preserve">======
</t>
        </r>
        <r>
          <rPr>
            <sz val="10"/>
            <color rgb="FF000000"/>
            <rFont val="Calibri"/>
            <family val="2"/>
          </rPr>
          <t xml:space="preserve">ID#AAAAOXRAxeY
</t>
        </r>
        <r>
          <rPr>
            <sz val="10"/>
            <color rgb="FF000000"/>
            <rFont val="Calibri"/>
            <family val="2"/>
          </rPr>
          <t xml:space="preserve">    (2021-09-03 13:41:59)
</t>
        </r>
        <r>
          <rPr>
            <sz val="10"/>
            <color rgb="FF000000"/>
            <rFont val="Calibri"/>
            <family val="2"/>
          </rPr>
          <t>Open-loop recycling is the process of recycling material into other products.</t>
        </r>
      </text>
    </comment>
    <comment ref="F109" authorId="0" shapeId="0" xr:uid="{AFDA0CCA-CEF4-9740-9933-2E3B492DBD49}">
      <text>
        <r>
          <rPr>
            <sz val="10"/>
            <color rgb="FF000000"/>
            <rFont val="Calibri"/>
            <family val="2"/>
            <scheme val="minor"/>
          </rPr>
          <t>======
ID#AAAAOXRAxEY
    (2021-09-03 13:41:58)
Closed-loop recycling is the process of recycling material back into the same product.</t>
        </r>
      </text>
    </comment>
    <comment ref="G109" authorId="0" shapeId="0" xr:uid="{A3DF049F-228B-7141-B0A5-F16A074BAEB3}">
      <text>
        <r>
          <rPr>
            <sz val="10"/>
            <color rgb="FF000000"/>
            <rFont val="Calibri"/>
            <family val="2"/>
            <scheme val="minor"/>
          </rPr>
          <t>======
ID#AAAAOXRAxyw
    (2021-09-03 13:41:59)
Energy is recovered from the waste through incineration and subsequent generation of electricity.</t>
        </r>
      </text>
    </comment>
    <comment ref="E110" authorId="0" shapeId="0" xr:uid="{AE7E7A1B-5660-DC4E-B944-2D4D3B5716DC}">
      <text>
        <r>
          <rPr>
            <sz val="10"/>
            <color rgb="FF000000"/>
            <rFont val="Calibri"/>
            <family val="2"/>
          </rPr>
          <t xml:space="preserve">======
</t>
        </r>
        <r>
          <rPr>
            <sz val="10"/>
            <color rgb="FF000000"/>
            <rFont val="Calibri"/>
            <family val="2"/>
          </rPr>
          <t xml:space="preserve">ID#AAAAOXRAx8s
</t>
        </r>
        <r>
          <rPr>
            <sz val="10"/>
            <color rgb="FF000000"/>
            <rFont val="Calibri"/>
            <family val="2"/>
          </rPr>
          <t xml:space="preserve">    (2021-09-03 13:41:59)
</t>
        </r>
        <r>
          <rPr>
            <sz val="10"/>
            <color rgb="FF000000"/>
            <rFont val="Calibri"/>
            <family val="2"/>
          </rPr>
          <t>kg CO₂e per unit</t>
        </r>
      </text>
    </comment>
    <comment ref="F110" authorId="0" shapeId="0" xr:uid="{9AE12C5C-73FD-D243-B97E-A9B8A278427A}">
      <text>
        <r>
          <rPr>
            <sz val="10"/>
            <color rgb="FF000000"/>
            <rFont val="Calibri"/>
            <family val="2"/>
          </rPr>
          <t xml:space="preserve">======
</t>
        </r>
        <r>
          <rPr>
            <sz val="10"/>
            <color rgb="FF000000"/>
            <rFont val="Calibri"/>
            <family val="2"/>
          </rPr>
          <t xml:space="preserve">ID#AAAAOXRAxYo
</t>
        </r>
        <r>
          <rPr>
            <sz val="10"/>
            <color rgb="FF000000"/>
            <rFont val="Calibri"/>
            <family val="2"/>
          </rPr>
          <t xml:space="preserve">    (2021-09-03 13:41:59)
</t>
        </r>
        <r>
          <rPr>
            <sz val="10"/>
            <color rgb="FF000000"/>
            <rFont val="Calibri"/>
            <family val="2"/>
          </rPr>
          <t>kg CO₂e per unit</t>
        </r>
      </text>
    </comment>
    <comment ref="G110" authorId="0" shapeId="0" xr:uid="{FB366EBA-EC0A-D843-AA0E-C82EBD2A6E92}">
      <text>
        <r>
          <rPr>
            <sz val="10"/>
            <color rgb="FF000000"/>
            <rFont val="Calibri"/>
            <family val="2"/>
            <scheme val="minor"/>
          </rPr>
          <t>======
ID#AAAAOXRAx4Y
    (2021-09-03 13:41:59)
kg CO₂e per unit</t>
        </r>
      </text>
    </comment>
    <comment ref="H110" authorId="0" shapeId="0" xr:uid="{96B7180D-B75C-B942-B046-D61E3865941D}">
      <text>
        <r>
          <rPr>
            <sz val="10"/>
            <color rgb="FF000000"/>
            <rFont val="Calibri"/>
            <family val="2"/>
          </rPr>
          <t xml:space="preserve">======
</t>
        </r>
        <r>
          <rPr>
            <sz val="10"/>
            <color rgb="FF000000"/>
            <rFont val="Calibri"/>
            <family val="2"/>
          </rPr>
          <t xml:space="preserve">ID#AAAAOXRAxmg
</t>
        </r>
        <r>
          <rPr>
            <sz val="10"/>
            <color rgb="FF000000"/>
            <rFont val="Calibri"/>
            <family val="2"/>
          </rPr>
          <t xml:space="preserve">    (2021-09-03 13:41:59)
</t>
        </r>
        <r>
          <rPr>
            <sz val="10"/>
            <color rgb="FF000000"/>
            <rFont val="Calibri"/>
            <family val="2"/>
          </rPr>
          <t>kg CO₂e per unit</t>
        </r>
      </text>
    </comment>
    <comment ref="E114" authorId="0" shapeId="0" xr:uid="{34B1DE95-BBD4-3140-9391-0DCA51410E8F}">
      <text>
        <r>
          <rPr>
            <sz val="10"/>
            <color rgb="FF000000"/>
            <rFont val="Calibri"/>
            <family val="2"/>
            <scheme val="minor"/>
          </rPr>
          <t>======
ID#AAAAOXRAxWc
    (2021-09-03 13:41:59)
Energy is recovered from the waste through incineration and subsequent generation of electricity.</t>
        </r>
      </text>
    </comment>
    <comment ref="F114" authorId="0" shapeId="0" xr:uid="{D53D0F1F-0D3C-7745-8D7D-3E43CE437067}">
      <text>
        <r>
          <rPr>
            <sz val="10"/>
            <color rgb="FF000000"/>
            <rFont val="Calibri"/>
            <family val="2"/>
            <scheme val="minor"/>
          </rPr>
          <t>======
ID#AAAAOXRAxOI
    (2021-09-03 13:41:58)
CO₂e emitted as a result of composting a waste stream.</t>
        </r>
      </text>
    </comment>
    <comment ref="H114" authorId="0" shapeId="0" xr:uid="{2017036B-D528-074B-B43F-38F61D43FCDC}">
      <text>
        <r>
          <rPr>
            <sz val="10"/>
            <color rgb="FF000000"/>
            <rFont val="Calibri"/>
            <family val="2"/>
            <scheme val="minor"/>
          </rPr>
          <t>======
ID#AAAAOXRAyBA
    (2021-09-03 13:41:59)
Energy is recovered from the waste through anaerobic digestion.</t>
        </r>
      </text>
    </comment>
    <comment ref="E115" authorId="0" shapeId="0" xr:uid="{89831776-F8AD-6C47-BDD0-54051957A35B}">
      <text>
        <r>
          <rPr>
            <sz val="10"/>
            <color rgb="FF000000"/>
            <rFont val="Calibri"/>
            <family val="2"/>
            <scheme val="minor"/>
          </rPr>
          <t>======
ID#AAAAOXRAxMU
    (2021-09-03 13:41:58)
kg CO₂e per unit</t>
        </r>
      </text>
    </comment>
    <comment ref="F115" authorId="0" shapeId="0" xr:uid="{1CDF5E78-F32C-1C40-9049-729FB38A2BD7}">
      <text>
        <r>
          <rPr>
            <sz val="10"/>
            <color rgb="FF000000"/>
            <rFont val="Calibri"/>
            <family val="2"/>
            <scheme val="minor"/>
          </rPr>
          <t>======
ID#AAAAOXRAxe8
    (2021-09-03 13:41:59)
kg CO₂e per unit</t>
        </r>
      </text>
    </comment>
    <comment ref="G115" authorId="0" shapeId="0" xr:uid="{B2111364-3F64-9F45-B244-98A645FAF15F}">
      <text>
        <r>
          <rPr>
            <sz val="10"/>
            <color rgb="FF000000"/>
            <rFont val="Calibri"/>
            <family val="2"/>
            <scheme val="minor"/>
          </rPr>
          <t>======
ID#AAAAOXRAyKE
    (2021-09-03 13:42:00)
kg CO₂e per unit</t>
        </r>
      </text>
    </comment>
    <comment ref="H115" authorId="0" shapeId="0" xr:uid="{2171A744-86F5-5348-85DC-8FD71714D4D1}">
      <text>
        <r>
          <rPr>
            <sz val="10"/>
            <color rgb="FF000000"/>
            <rFont val="Calibri"/>
            <family val="2"/>
            <scheme val="minor"/>
          </rPr>
          <t>======
ID#AAAAOXRAxkg
    (2021-09-03 13:41:59)
kg CO₂e per unit</t>
        </r>
      </text>
    </comment>
    <comment ref="C117" authorId="0" shapeId="0" xr:uid="{06D06740-3C87-9347-9A53-678FD4C907A1}">
      <text>
        <r>
          <rPr>
            <sz val="10"/>
            <color rgb="FF000000"/>
            <rFont val="Arial"/>
            <family val="2"/>
          </rPr>
          <t xml:space="preserve">======
</t>
        </r>
        <r>
          <rPr>
            <sz val="10"/>
            <color rgb="FF000000"/>
            <rFont val="Arial"/>
            <family val="2"/>
          </rPr>
          <t xml:space="preserve">ID#AAAAOXRAyIs
</t>
        </r>
        <r>
          <rPr>
            <sz val="10"/>
            <color rgb="FF000000"/>
            <rFont val="Arial"/>
            <family val="2"/>
          </rPr>
          <t xml:space="preserve">    (2021-09-03 13:42:00)
</t>
        </r>
        <r>
          <rPr>
            <sz val="10"/>
            <color rgb="FF000000"/>
            <rFont val="Arial"/>
            <family val="2"/>
          </rPr>
          <t>Waste generated by businesses or industrial operations</t>
        </r>
      </text>
    </comment>
    <comment ref="E120" authorId="0" shapeId="0" xr:uid="{5173EA04-97FE-4D41-BF2B-7BF0D10190DC}">
      <text>
        <r>
          <rPr>
            <sz val="10"/>
            <color rgb="FF000000"/>
            <rFont val="Calibri"/>
            <family val="2"/>
            <scheme val="minor"/>
          </rPr>
          <t>======
ID#AAAAOXRAxKA
    (2021-09-03 13:41:58)
Open-loop recycling is the process of recycling material into other products.</t>
        </r>
      </text>
    </comment>
    <comment ref="F120" authorId="0" shapeId="0" xr:uid="{773E25CA-A20C-254A-9E60-AFD9F9AC5901}">
      <text>
        <r>
          <rPr>
            <sz val="10"/>
            <color rgb="FF000000"/>
            <rFont val="Calibri"/>
            <family val="2"/>
            <scheme val="minor"/>
          </rPr>
          <t>======
ID#AAAAOXRAxko
    (2021-09-03 13:41:59)
Closed-loop recycling is the process of recycling material back into the same product.</t>
        </r>
      </text>
    </comment>
    <comment ref="G120" authorId="0" shapeId="0" xr:uid="{78D87B99-443D-1D4A-809B-994907154E18}">
      <text>
        <r>
          <rPr>
            <sz val="10"/>
            <color rgb="FF000000"/>
            <rFont val="Calibri"/>
            <family val="2"/>
            <scheme val="minor"/>
          </rPr>
          <t>======
ID#AAAAOXRAxPk
    (2021-09-03 13:41:58)
Energy is recovered from the waste through incineration and subsequent generation of electricity.</t>
        </r>
      </text>
    </comment>
    <comment ref="E121" authorId="0" shapeId="0" xr:uid="{308D3D49-4ED5-6944-8F7A-27E0CC08882C}">
      <text>
        <r>
          <rPr>
            <sz val="10"/>
            <color rgb="FF000000"/>
            <rFont val="Calibri"/>
            <family val="2"/>
          </rPr>
          <t xml:space="preserve">======
</t>
        </r>
        <r>
          <rPr>
            <sz val="10"/>
            <color rgb="FF000000"/>
            <rFont val="Calibri"/>
            <family val="2"/>
          </rPr>
          <t xml:space="preserve">ID#AAAAOXRAxT8
</t>
        </r>
        <r>
          <rPr>
            <sz val="10"/>
            <color rgb="FF000000"/>
            <rFont val="Calibri"/>
            <family val="2"/>
          </rPr>
          <t xml:space="preserve">    (2021-09-03 13:41:58)
</t>
        </r>
        <r>
          <rPr>
            <sz val="10"/>
            <color rgb="FF000000"/>
            <rFont val="Calibri"/>
            <family val="2"/>
          </rPr>
          <t>kg CO₂e per unit</t>
        </r>
      </text>
    </comment>
    <comment ref="F121" authorId="0" shapeId="0" xr:uid="{85023BE8-4953-5649-B0B3-636666050C6E}">
      <text>
        <r>
          <rPr>
            <sz val="10"/>
            <color rgb="FF000000"/>
            <rFont val="Calibri"/>
            <family val="2"/>
            <scheme val="minor"/>
          </rPr>
          <t>======
ID#AAAAOXRAxig
    (2021-09-03 13:41:59)
kg CO₂e per unit</t>
        </r>
      </text>
    </comment>
    <comment ref="G121" authorId="0" shapeId="0" xr:uid="{734E9A6A-4F46-0349-B9D9-ED0EF33A9662}">
      <text>
        <r>
          <rPr>
            <sz val="10"/>
            <color rgb="FF000000"/>
            <rFont val="Calibri"/>
            <family val="2"/>
            <scheme val="minor"/>
          </rPr>
          <t>======
ID#AAAAOXRAyA4
    (2021-09-03 13:41:59)
kg CO₂e per unit</t>
        </r>
      </text>
    </comment>
    <comment ref="H121" authorId="0" shapeId="0" xr:uid="{D37F9C45-D9B8-3B48-9F95-CAE85F5B01EB}">
      <text>
        <r>
          <rPr>
            <sz val="10"/>
            <color rgb="FF000000"/>
            <rFont val="Calibri"/>
            <family val="2"/>
            <scheme val="minor"/>
          </rPr>
          <t>======
ID#AAAAOXRAx-o
    (2021-09-03 13:41:59)
kg CO₂e per unit</t>
        </r>
      </text>
    </comment>
    <comment ref="E125" authorId="0" shapeId="0" xr:uid="{6C2FABAC-0215-9E43-BD01-A379CFC67BC4}">
      <text>
        <r>
          <rPr>
            <sz val="10"/>
            <color rgb="FF000000"/>
            <rFont val="Calibri"/>
            <family val="2"/>
            <scheme val="minor"/>
          </rPr>
          <t>======
ID#AAAAOXRAyKI
    (2021-09-03 13:42:00)
Open-loop recycling is the process of recycling material into other products.</t>
        </r>
      </text>
    </comment>
    <comment ref="F125" authorId="0" shapeId="0" xr:uid="{18A33F85-8A65-2447-A615-D1CBC50CD0E9}">
      <text>
        <r>
          <rPr>
            <sz val="10"/>
            <color rgb="FF000000"/>
            <rFont val="Calibri"/>
            <family val="2"/>
            <scheme val="minor"/>
          </rPr>
          <t>======
ID#AAAAOXRAxl0
    (2021-09-03 13:41:59)
Closed-loop recycling is the process of recycling material back into the same product.</t>
        </r>
      </text>
    </comment>
    <comment ref="G125" authorId="0" shapeId="0" xr:uid="{0BA05FCA-56CE-7E43-8D19-3B648D0A55D7}">
      <text>
        <r>
          <rPr>
            <sz val="10"/>
            <color rgb="FF000000"/>
            <rFont val="Calibri"/>
            <family val="2"/>
            <scheme val="minor"/>
          </rPr>
          <t>======
ID#AAAAOXRAxh0
    (2021-09-03 13:41:59)
Energy is recovered from the waste through incineration and subsequent generation of electricity.</t>
        </r>
      </text>
    </comment>
    <comment ref="E126" authorId="0" shapeId="0" xr:uid="{E42942B1-4B09-6148-8551-9C537F3CB193}">
      <text>
        <r>
          <rPr>
            <sz val="10"/>
            <color rgb="FF000000"/>
            <rFont val="Calibri"/>
            <family val="2"/>
            <scheme val="minor"/>
          </rPr>
          <t>======
ID#AAAAOXRAxo8
    (2021-09-03 13:41:59)
kg CO₂e per unit</t>
        </r>
      </text>
    </comment>
    <comment ref="F126" authorId="0" shapeId="0" xr:uid="{6C72029E-006A-EB46-91C6-382062DF19BC}">
      <text>
        <r>
          <rPr>
            <sz val="10"/>
            <color rgb="FF000000"/>
            <rFont val="Calibri"/>
            <family val="2"/>
            <scheme val="minor"/>
          </rPr>
          <t>======
ID#AAAAOXRAxgk
    (2021-09-03 13:41:59)
kg CO₂e per unit</t>
        </r>
      </text>
    </comment>
    <comment ref="G126" authorId="0" shapeId="0" xr:uid="{9A1FA808-D99D-AA49-8506-213A0DDB45BC}">
      <text>
        <r>
          <rPr>
            <sz val="10"/>
            <color rgb="FF000000"/>
            <rFont val="Calibri"/>
            <family val="2"/>
            <scheme val="minor"/>
          </rPr>
          <t>======
ID#AAAAOXRAxG4
    (2021-09-03 13:41:58)
kg CO₂e per unit</t>
        </r>
      </text>
    </comment>
    <comment ref="H126" authorId="0" shapeId="0" xr:uid="{BE6D14F8-4D60-C640-A095-42E478A5DDF7}">
      <text>
        <r>
          <rPr>
            <sz val="10"/>
            <color rgb="FF000000"/>
            <rFont val="Calibri"/>
            <family val="2"/>
          </rPr>
          <t xml:space="preserve">======
</t>
        </r>
        <r>
          <rPr>
            <sz val="10"/>
            <color rgb="FF000000"/>
            <rFont val="Calibri"/>
            <family val="2"/>
          </rPr>
          <t xml:space="preserve">ID#AAAAOXRAxcg
</t>
        </r>
        <r>
          <rPr>
            <sz val="10"/>
            <color rgb="FF000000"/>
            <rFont val="Calibri"/>
            <family val="2"/>
          </rPr>
          <t xml:space="preserve">    (2021-09-03 13:41:59)
</t>
        </r>
        <r>
          <rPr>
            <sz val="10"/>
            <color rgb="FF000000"/>
            <rFont val="Calibri"/>
            <family val="2"/>
          </rPr>
          <t>kg CO₂e per unit</t>
        </r>
      </text>
    </comment>
    <comment ref="E131" authorId="0" shapeId="0" xr:uid="{70D26E34-7F7A-9640-B9BB-5EC442545176}">
      <text>
        <r>
          <rPr>
            <sz val="10"/>
            <color rgb="FF000000"/>
            <rFont val="Calibri"/>
            <family val="2"/>
            <scheme val="minor"/>
          </rPr>
          <t>======
ID#AAAAOXRAyFc
    (2021-09-03 13:41:59)
Closed-loop recycling is the process of recycling material back into the same product.</t>
        </r>
      </text>
    </comment>
    <comment ref="F131" authorId="0" shapeId="0" xr:uid="{595CAD8E-9917-864A-8051-F34182A541F9}">
      <text>
        <r>
          <rPr>
            <sz val="10"/>
            <color rgb="FF000000"/>
            <rFont val="Calibri"/>
            <family val="2"/>
          </rPr>
          <t xml:space="preserve">======
</t>
        </r>
        <r>
          <rPr>
            <sz val="10"/>
            <color rgb="FF000000"/>
            <rFont val="Calibri"/>
            <family val="2"/>
          </rPr>
          <t xml:space="preserve">ID#AAAAOXRAxNE
</t>
        </r>
        <r>
          <rPr>
            <sz val="10"/>
            <color rgb="FF000000"/>
            <rFont val="Calibri"/>
            <family val="2"/>
          </rPr>
          <t xml:space="preserve">    (2021-09-03 13:41:58)
</t>
        </r>
        <r>
          <rPr>
            <sz val="10"/>
            <color rgb="FF000000"/>
            <rFont val="Calibri"/>
            <family val="2"/>
          </rPr>
          <t>Energy is recovered from the waste through incineration and subsequent generation of electricity.</t>
        </r>
      </text>
    </comment>
    <comment ref="G131" authorId="0" shapeId="0" xr:uid="{2E16587C-B81E-C949-A43D-A753F994262D}">
      <text>
        <r>
          <rPr>
            <sz val="10"/>
            <color rgb="FF000000"/>
            <rFont val="Calibri"/>
            <family val="2"/>
          </rPr>
          <t xml:space="preserve">======
</t>
        </r>
        <r>
          <rPr>
            <sz val="10"/>
            <color rgb="FF000000"/>
            <rFont val="Calibri"/>
            <family val="2"/>
          </rPr>
          <t xml:space="preserve">ID#AAAAOXRAxtA
</t>
        </r>
        <r>
          <rPr>
            <sz val="10"/>
            <color rgb="FF000000"/>
            <rFont val="Calibri"/>
            <family val="2"/>
          </rPr>
          <t xml:space="preserve">    (2021-09-03 13:41:59)
</t>
        </r>
        <r>
          <rPr>
            <sz val="10"/>
            <color rgb="FF000000"/>
            <rFont val="Calibri"/>
            <family val="2"/>
          </rPr>
          <t>CO₂e emitted as a result of composting a waste stream.</t>
        </r>
      </text>
    </comment>
    <comment ref="E132" authorId="0" shapeId="0" xr:uid="{65E35D3F-B91B-A142-9AD3-FACB36719E9E}">
      <text>
        <r>
          <rPr>
            <sz val="10"/>
            <color rgb="FF000000"/>
            <rFont val="Calibri"/>
            <family val="2"/>
          </rPr>
          <t xml:space="preserve">======
</t>
        </r>
        <r>
          <rPr>
            <sz val="10"/>
            <color rgb="FF000000"/>
            <rFont val="Calibri"/>
            <family val="2"/>
          </rPr>
          <t xml:space="preserve">ID#AAAAOXRAxeg
</t>
        </r>
        <r>
          <rPr>
            <sz val="10"/>
            <color rgb="FF000000"/>
            <rFont val="Calibri"/>
            <family val="2"/>
          </rPr>
          <t xml:space="preserve">    (2021-09-03 13:41:59)
</t>
        </r>
        <r>
          <rPr>
            <sz val="10"/>
            <color rgb="FF000000"/>
            <rFont val="Calibri"/>
            <family val="2"/>
          </rPr>
          <t>kg CO₂e per unit</t>
        </r>
      </text>
    </comment>
    <comment ref="F132" authorId="0" shapeId="0" xr:uid="{EB52B188-0AF8-894F-BCD6-542A948C0AD7}">
      <text>
        <r>
          <rPr>
            <sz val="10"/>
            <color rgb="FF000000"/>
            <rFont val="Calibri"/>
            <family val="2"/>
          </rPr>
          <t xml:space="preserve">======
</t>
        </r>
        <r>
          <rPr>
            <sz val="10"/>
            <color rgb="FF000000"/>
            <rFont val="Calibri"/>
            <family val="2"/>
          </rPr>
          <t xml:space="preserve">ID#AAAAOXRAxSI
</t>
        </r>
        <r>
          <rPr>
            <sz val="10"/>
            <color rgb="FF000000"/>
            <rFont val="Calibri"/>
            <family val="2"/>
          </rPr>
          <t xml:space="preserve">    (2021-09-03 13:41:58)
</t>
        </r>
        <r>
          <rPr>
            <sz val="10"/>
            <color rgb="FF000000"/>
            <rFont val="Calibri"/>
            <family val="2"/>
          </rPr>
          <t>kg CO₂e per unit</t>
        </r>
      </text>
    </comment>
    <comment ref="G132" authorId="0" shapeId="0" xr:uid="{FFE0B252-EB30-6546-A309-68B85B82896C}">
      <text>
        <r>
          <rPr>
            <sz val="10"/>
            <color rgb="FF000000"/>
            <rFont val="Calibri"/>
            <family val="2"/>
            <scheme val="minor"/>
          </rPr>
          <t>======
ID#AAAAOXRAxMo
    (2021-09-03 13:41:58)
kg CO₂e per unit</t>
        </r>
      </text>
    </comment>
    <comment ref="H132" authorId="0" shapeId="0" xr:uid="{EB5149AF-3829-D444-BF2D-C158AC9FB320}">
      <text>
        <r>
          <rPr>
            <sz val="10"/>
            <color rgb="FF000000"/>
            <rFont val="Calibri"/>
            <family val="2"/>
            <scheme val="minor"/>
          </rPr>
          <t>======
ID#AAAAOXRAx9I
    (2021-09-03 13:41:59)
kg CO₂e per unit</t>
        </r>
      </text>
    </comment>
    <comment ref="C133" authorId="0" shapeId="0" xr:uid="{3D95F581-FB30-2946-B155-C301BF6C8427}">
      <text>
        <r>
          <rPr>
            <sz val="10"/>
            <color rgb="FF000000"/>
            <rFont val="Calibri"/>
            <family val="2"/>
          </rPr>
          <t xml:space="preserve">======
</t>
        </r>
        <r>
          <rPr>
            <sz val="10"/>
            <color rgb="FF000000"/>
            <rFont val="Calibri"/>
            <family val="2"/>
          </rPr>
          <t xml:space="preserve">ID#AAAAOXRAxwQ
</t>
        </r>
        <r>
          <rPr>
            <sz val="10"/>
            <color rgb="FF000000"/>
            <rFont val="Calibri"/>
            <family val="2"/>
          </rPr>
          <t xml:space="preserve">    (2021-09-03 13:41:59)
</t>
        </r>
        <r>
          <rPr>
            <sz val="10"/>
            <color rgb="FF000000"/>
            <rFont val="Calibri"/>
            <family val="2"/>
          </rPr>
          <t>Average: 78% corrugate and 22% carton board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<sst xmlns="http://schemas.openxmlformats.org/spreadsheetml/2006/main" count="1776" uniqueCount="497">
  <si>
    <t>Summary</t>
  </si>
  <si>
    <t>Energy</t>
  </si>
  <si>
    <t xml:space="preserve">Supply </t>
  </si>
  <si>
    <t>Temporary power</t>
  </si>
  <si>
    <t>Electricity</t>
  </si>
  <si>
    <t>Heat</t>
  </si>
  <si>
    <t>Travel</t>
  </si>
  <si>
    <t>Water</t>
  </si>
  <si>
    <t>kgCO2e</t>
  </si>
  <si>
    <t>GRAPHS automatically generated</t>
  </si>
  <si>
    <t>Organisational working - Staff</t>
  </si>
  <si>
    <t>Waste</t>
  </si>
  <si>
    <t>Flights</t>
  </si>
  <si>
    <t xml:space="preserve">Accommodation </t>
  </si>
  <si>
    <t>SOURCE</t>
  </si>
  <si>
    <t>SECTOR</t>
  </si>
  <si>
    <t>FACTOR</t>
  </si>
  <si>
    <t>Total
Unit</t>
  </si>
  <si>
    <t>TOTAL
kgC02e</t>
  </si>
  <si>
    <t>TOTAL kgC02e</t>
  </si>
  <si>
    <t xml:space="preserve">Boat Fuel </t>
  </si>
  <si>
    <t>Coach/support boats</t>
  </si>
  <si>
    <t>Fuel type: petrol</t>
  </si>
  <si>
    <t>Insert Factor</t>
  </si>
  <si>
    <t>UNIT:</t>
  </si>
  <si>
    <t>kgCo2e</t>
  </si>
  <si>
    <t>Fuel type: diesel</t>
  </si>
  <si>
    <t>Race officials</t>
  </si>
  <si>
    <t>Transport</t>
  </si>
  <si>
    <t>CHECKSUM</t>
  </si>
  <si>
    <t xml:space="preserve">Fuel type: diesel </t>
  </si>
  <si>
    <t xml:space="preserve">Vehicle type </t>
  </si>
  <si>
    <t>Vans - diesel</t>
  </si>
  <si>
    <t>Vans - petrol</t>
  </si>
  <si>
    <t>Electric support vessels</t>
  </si>
  <si>
    <t>Operations</t>
  </si>
  <si>
    <t>Facilities</t>
  </si>
  <si>
    <t xml:space="preserve">Catering </t>
  </si>
  <si>
    <t xml:space="preserve">Mains supply </t>
  </si>
  <si>
    <t>Short haul</t>
  </si>
  <si>
    <t>Business</t>
  </si>
  <si>
    <t xml:space="preserve">First </t>
  </si>
  <si>
    <t>Economy Class</t>
  </si>
  <si>
    <t>Premium Economy Class</t>
  </si>
  <si>
    <t>Business Class</t>
  </si>
  <si>
    <t>First Class</t>
  </si>
  <si>
    <t>Long haul</t>
  </si>
  <si>
    <t xml:space="preserve">Type of Flight </t>
  </si>
  <si>
    <t>CAR</t>
  </si>
  <si>
    <t>BUS</t>
  </si>
  <si>
    <t>Local Bus</t>
  </si>
  <si>
    <t>Coach</t>
  </si>
  <si>
    <t>Rail</t>
  </si>
  <si>
    <t>National Rail</t>
  </si>
  <si>
    <t>International Rail</t>
  </si>
  <si>
    <t>Underground</t>
  </si>
  <si>
    <t>Vans</t>
  </si>
  <si>
    <t>Frieght flights</t>
  </si>
  <si>
    <t>Sea tanker</t>
  </si>
  <si>
    <t>Refrigerated cargo</t>
  </si>
  <si>
    <t xml:space="preserve">Cargo ships </t>
  </si>
  <si>
    <t>Bulk carrier</t>
  </si>
  <si>
    <t>Vehicle transport</t>
  </si>
  <si>
    <t>Heating</t>
  </si>
  <si>
    <t>Homeworking</t>
  </si>
  <si>
    <t>Activity</t>
  </si>
  <si>
    <t>Type</t>
  </si>
  <si>
    <t>Unit</t>
  </si>
  <si>
    <t>Total kg CO2e per unit</t>
  </si>
  <si>
    <t>Water supply</t>
  </si>
  <si>
    <t>cubic metres</t>
  </si>
  <si>
    <t>million litres</t>
  </si>
  <si>
    <t>Mains supply</t>
  </si>
  <si>
    <t>Hose</t>
  </si>
  <si>
    <t>Catering</t>
  </si>
  <si>
    <t>Drinking fountains</t>
  </si>
  <si>
    <t>Waste type</t>
  </si>
  <si>
    <t>Glass</t>
  </si>
  <si>
    <t>Plastic</t>
  </si>
  <si>
    <t>Paper</t>
  </si>
  <si>
    <t>Staff accomodation</t>
  </si>
  <si>
    <t>Athletes accomodation</t>
  </si>
  <si>
    <t>Volunteers accomodation</t>
  </si>
  <si>
    <t>Spectators accomodation</t>
  </si>
  <si>
    <t>Activity type:</t>
  </si>
  <si>
    <t>Fuel</t>
  </si>
  <si>
    <t>tonnes</t>
  </si>
  <si>
    <t>litres</t>
  </si>
  <si>
    <t>kWh (Net CV)</t>
  </si>
  <si>
    <t>kWh (Gross CV)</t>
  </si>
  <si>
    <t>Liquid fuels</t>
  </si>
  <si>
    <t>Diesel (average biofuel blend)</t>
  </si>
  <si>
    <t>Petrol (average biofuel blend)</t>
  </si>
  <si>
    <t>km</t>
  </si>
  <si>
    <t>miles</t>
  </si>
  <si>
    <t>Diesel</t>
  </si>
  <si>
    <t>Petrol</t>
  </si>
  <si>
    <t>Hybrid</t>
  </si>
  <si>
    <t>Average car</t>
  </si>
  <si>
    <t>Plug-in Hybrid Electric Vehicle</t>
  </si>
  <si>
    <t>Battery Electric Vehicle</t>
  </si>
  <si>
    <t>Average (up to 3.5 tonnes)</t>
  </si>
  <si>
    <t>Average laden</t>
  </si>
  <si>
    <t>All HGVs</t>
  </si>
  <si>
    <t>Country</t>
  </si>
  <si>
    <t>Electricity generated</t>
  </si>
  <si>
    <t>Electricity: UK</t>
  </si>
  <si>
    <t>kWh</t>
  </si>
  <si>
    <t>Heat and steam</t>
  </si>
  <si>
    <t>Onsite heat and steam</t>
  </si>
  <si>
    <t>District heat and steam</t>
  </si>
  <si>
    <t>Ferry</t>
  </si>
  <si>
    <t>Foot passenger</t>
  </si>
  <si>
    <t>passenger.km</t>
  </si>
  <si>
    <t>Car passenger</t>
  </si>
  <si>
    <t>Average (all passenger)</t>
  </si>
  <si>
    <t>Ferries</t>
  </si>
  <si>
    <t>Foot Passenger</t>
  </si>
  <si>
    <t>Plug in Hybrid</t>
  </si>
  <si>
    <t>Electric</t>
  </si>
  <si>
    <t>Bus</t>
  </si>
  <si>
    <t>Average local bus</t>
  </si>
  <si>
    <t>National rail</t>
  </si>
  <si>
    <t>International rail</t>
  </si>
  <si>
    <t>London Underground</t>
  </si>
  <si>
    <t>Haul</t>
  </si>
  <si>
    <t>Class</t>
  </si>
  <si>
    <t>Economy class</t>
  </si>
  <si>
    <t>Business class</t>
  </si>
  <si>
    <t>Premium economy class</t>
  </si>
  <si>
    <t>First class</t>
  </si>
  <si>
    <t>tonne.km</t>
  </si>
  <si>
    <t>Refrigerated HGV</t>
  </si>
  <si>
    <t>Freight flights</t>
  </si>
  <si>
    <t>Freight train</t>
  </si>
  <si>
    <t>Size</t>
  </si>
  <si>
    <t>Crude tanker</t>
  </si>
  <si>
    <t>Average</t>
  </si>
  <si>
    <t>Products tanker</t>
  </si>
  <si>
    <t>Chemical tanker</t>
  </si>
  <si>
    <t>LNG tanker</t>
  </si>
  <si>
    <t>LPG tanker</t>
  </si>
  <si>
    <t>Cargo ship</t>
  </si>
  <si>
    <t>General cargo</t>
  </si>
  <si>
    <t>Container ship</t>
  </si>
  <si>
    <t>All dwt</t>
  </si>
  <si>
    <t>Ro-Ro Ferry</t>
  </si>
  <si>
    <t>Office Equipment</t>
  </si>
  <si>
    <t>per FTE Working Hour</t>
  </si>
  <si>
    <t>Homeworking (office equipment + heating)</t>
  </si>
  <si>
    <t>Hotel stay</t>
  </si>
  <si>
    <t>UK</t>
  </si>
  <si>
    <t>Room per night</t>
  </si>
  <si>
    <t>Argentina</t>
  </si>
  <si>
    <t>Australia</t>
  </si>
  <si>
    <t>Austria</t>
  </si>
  <si>
    <t>Belgium</t>
  </si>
  <si>
    <t>Brazil</t>
  </si>
  <si>
    <t>Canada</t>
  </si>
  <si>
    <t>Chile</t>
  </si>
  <si>
    <t>China</t>
  </si>
  <si>
    <t>Colombia</t>
  </si>
  <si>
    <t>Costa Rica</t>
  </si>
  <si>
    <t>Czech Republic</t>
  </si>
  <si>
    <t>Egypt</t>
  </si>
  <si>
    <t>Fiji</t>
  </si>
  <si>
    <t>Finland</t>
  </si>
  <si>
    <t>France</t>
  </si>
  <si>
    <t>Germany</t>
  </si>
  <si>
    <t>Greece</t>
  </si>
  <si>
    <t>Hong Kong, China</t>
  </si>
  <si>
    <t>India</t>
  </si>
  <si>
    <t>Indonesia</t>
  </si>
  <si>
    <t>Ireland</t>
  </si>
  <si>
    <t>Israel</t>
  </si>
  <si>
    <t>Italy</t>
  </si>
  <si>
    <t>Japan</t>
  </si>
  <si>
    <t>Jordan</t>
  </si>
  <si>
    <t>Kazakhstan</t>
  </si>
  <si>
    <t>Korea</t>
  </si>
  <si>
    <t>Macau, China</t>
  </si>
  <si>
    <t>Malaysia</t>
  </si>
  <si>
    <t>Maldives</t>
  </si>
  <si>
    <t>Mexico</t>
  </si>
  <si>
    <t>Netherlands</t>
  </si>
  <si>
    <t>New Zealand</t>
  </si>
  <si>
    <t>Oman</t>
  </si>
  <si>
    <t>Panama</t>
  </si>
  <si>
    <t>Peru</t>
  </si>
  <si>
    <t>Philippines</t>
  </si>
  <si>
    <t>Poland</t>
  </si>
  <si>
    <t>Portugal</t>
  </si>
  <si>
    <t>Qatar</t>
  </si>
  <si>
    <t>Romania</t>
  </si>
  <si>
    <t>Russian Federation</t>
  </si>
  <si>
    <t>Saudi Arabia</t>
  </si>
  <si>
    <t>Singapore</t>
  </si>
  <si>
    <t>South Africa</t>
  </si>
  <si>
    <t>Spain</t>
  </si>
  <si>
    <t>Switzerland</t>
  </si>
  <si>
    <t>Taiwan, China</t>
  </si>
  <si>
    <t>Thailand</t>
  </si>
  <si>
    <t>Turkey</t>
  </si>
  <si>
    <t>United Arab Emirates</t>
  </si>
  <si>
    <t>United States</t>
  </si>
  <si>
    <t>Vietnam</t>
  </si>
  <si>
    <t>Open-loop</t>
  </si>
  <si>
    <t>Closed-loop</t>
  </si>
  <si>
    <t>Combustion</t>
  </si>
  <si>
    <t>Composting</t>
  </si>
  <si>
    <t>Landfill</t>
  </si>
  <si>
    <t>Anaerobic digestion</t>
  </si>
  <si>
    <t>Construction</t>
  </si>
  <si>
    <t>Average construction</t>
  </si>
  <si>
    <t>Mineral oil</t>
  </si>
  <si>
    <t>Plasterboard</t>
  </si>
  <si>
    <t>Tyres</t>
  </si>
  <si>
    <t>Wood</t>
  </si>
  <si>
    <t>Organic: food and drink waste</t>
  </si>
  <si>
    <t>Commercial and industrial waste</t>
  </si>
  <si>
    <t>Metal</t>
  </si>
  <si>
    <t>Plastics: average plastics</t>
  </si>
  <si>
    <t>Paper and board: board</t>
  </si>
  <si>
    <t>Paper and board: paper</t>
  </si>
  <si>
    <t>kg CO2e</t>
  </si>
  <si>
    <t>Electricity: Africa (average)</t>
  </si>
  <si>
    <t>Electricity: Latin America (average)</t>
  </si>
  <si>
    <t>Electricity: Middle East (average)</t>
  </si>
  <si>
    <t>Electricity: Non-OECD Europe and Eurasia (average)</t>
  </si>
  <si>
    <t>WTT- electricity (generation)</t>
  </si>
  <si>
    <t>WTT- heat and steam</t>
  </si>
  <si>
    <t>WTT- rail</t>
  </si>
  <si>
    <t>WTT - sea tanker</t>
  </si>
  <si>
    <t>WTT - cargo ship</t>
  </si>
  <si>
    <t>Local bus</t>
  </si>
  <si>
    <t>WTT - bus</t>
  </si>
  <si>
    <t>Short haul flights</t>
  </si>
  <si>
    <t>Long haul flights</t>
  </si>
  <si>
    <t>Short-haul</t>
  </si>
  <si>
    <t>WTT- ferry</t>
  </si>
  <si>
    <t>flights</t>
  </si>
  <si>
    <t xml:space="preserve">Onsite heat </t>
  </si>
  <si>
    <t xml:space="preserve">District heat </t>
  </si>
  <si>
    <t>Emissions including only Kyoto products</t>
  </si>
  <si>
    <t>Emissions including only non-Kyoto products</t>
  </si>
  <si>
    <t>Total emissions including non-Kyoto products</t>
  </si>
  <si>
    <t>Emission</t>
  </si>
  <si>
    <t>Kyoto protocol products</t>
  </si>
  <si>
    <t>Carbon dioxide</t>
  </si>
  <si>
    <t>kg</t>
  </si>
  <si>
    <t>Methane</t>
  </si>
  <si>
    <t>Nitrous oxide</t>
  </si>
  <si>
    <t>HFC-23</t>
  </si>
  <si>
    <t>HFC-32</t>
  </si>
  <si>
    <t>HFC-41</t>
  </si>
  <si>
    <t>HFC-125</t>
  </si>
  <si>
    <t>HFC-134</t>
  </si>
  <si>
    <t>HFC-134a</t>
  </si>
  <si>
    <t>HFC-143</t>
  </si>
  <si>
    <t>HFC-143a</t>
  </si>
  <si>
    <t>HFC-152a</t>
  </si>
  <si>
    <t>HFC-227ea</t>
  </si>
  <si>
    <t>HFC-236fa</t>
  </si>
  <si>
    <t>HFC-245fa</t>
  </si>
  <si>
    <t>HFC-43-I0mee</t>
  </si>
  <si>
    <t>Perfluoromethane (PFC-14)</t>
  </si>
  <si>
    <t>Perfluoroethane (PFC-116)</t>
  </si>
  <si>
    <t>Perfluoropropane (PFC-218)</t>
  </si>
  <si>
    <t>Perfluorocyclobutane (PFC-318)</t>
  </si>
  <si>
    <t>Perfluorobutane (PFC-3-1-10)</t>
  </si>
  <si>
    <t>Perfluoropentane (PFC-4-1-12)</t>
  </si>
  <si>
    <t>Perfluorohexane (PFC-5-1-14)</t>
  </si>
  <si>
    <t>PFC-9-1-18</t>
  </si>
  <si>
    <t>Perfluorocyclopropane</t>
  </si>
  <si>
    <t>Sulphur hexafluoride (SF6)</t>
  </si>
  <si>
    <t>HFC-152</t>
  </si>
  <si>
    <t>HFC-161</t>
  </si>
  <si>
    <t>HFC-236cb</t>
  </si>
  <si>
    <t>HFC-236ea</t>
  </si>
  <si>
    <t>HFC-245ca</t>
  </si>
  <si>
    <t>HFC-365mfc</t>
  </si>
  <si>
    <t>Nitrogen trifluoride</t>
  </si>
  <si>
    <t>Blends</t>
  </si>
  <si>
    <t>R401A</t>
  </si>
  <si>
    <t>R401B</t>
  </si>
  <si>
    <t>R401C</t>
  </si>
  <si>
    <t>R402A</t>
  </si>
  <si>
    <t>R402B</t>
  </si>
  <si>
    <t>R403A</t>
  </si>
  <si>
    <t>R403B</t>
  </si>
  <si>
    <t>R404A</t>
  </si>
  <si>
    <t>R405A</t>
  </si>
  <si>
    <t>R406A</t>
  </si>
  <si>
    <t>R407A</t>
  </si>
  <si>
    <t>R407B</t>
  </si>
  <si>
    <t>R407C</t>
  </si>
  <si>
    <t>R407D</t>
  </si>
  <si>
    <t>R407E</t>
  </si>
  <si>
    <t>R407F</t>
  </si>
  <si>
    <t>R408A</t>
  </si>
  <si>
    <t>R409A</t>
  </si>
  <si>
    <t>R409B</t>
  </si>
  <si>
    <t>R410A</t>
  </si>
  <si>
    <t>R410B</t>
  </si>
  <si>
    <t>R411A</t>
  </si>
  <si>
    <t>R411B</t>
  </si>
  <si>
    <t>R412A</t>
  </si>
  <si>
    <t>R413A</t>
  </si>
  <si>
    <t>R414A</t>
  </si>
  <si>
    <t>R414B</t>
  </si>
  <si>
    <t>R415A</t>
  </si>
  <si>
    <t>R415B</t>
  </si>
  <si>
    <t>R416A</t>
  </si>
  <si>
    <t>R417A</t>
  </si>
  <si>
    <t>R417B</t>
  </si>
  <si>
    <t>R417C</t>
  </si>
  <si>
    <t>R418A</t>
  </si>
  <si>
    <t>R419A</t>
  </si>
  <si>
    <t>R419B</t>
  </si>
  <si>
    <t>R420A</t>
  </si>
  <si>
    <t>R421A</t>
  </si>
  <si>
    <t>R421B</t>
  </si>
  <si>
    <t>R422A</t>
  </si>
  <si>
    <t>R422B</t>
  </si>
  <si>
    <t>R422C</t>
  </si>
  <si>
    <t>R422D</t>
  </si>
  <si>
    <t>R422E</t>
  </si>
  <si>
    <t>R423A</t>
  </si>
  <si>
    <t>R424A</t>
  </si>
  <si>
    <t>R425A</t>
  </si>
  <si>
    <t>R426A</t>
  </si>
  <si>
    <t>R427A</t>
  </si>
  <si>
    <t>R428A</t>
  </si>
  <si>
    <t>R429A</t>
  </si>
  <si>
    <t>R430A</t>
  </si>
  <si>
    <t>R431A</t>
  </si>
  <si>
    <t>R432A</t>
  </si>
  <si>
    <t>R433A</t>
  </si>
  <si>
    <t>R433B</t>
  </si>
  <si>
    <t>R433C</t>
  </si>
  <si>
    <t>R434A</t>
  </si>
  <si>
    <t>R435A</t>
  </si>
  <si>
    <t>R436A</t>
  </si>
  <si>
    <t>R436B</t>
  </si>
  <si>
    <t>R437A</t>
  </si>
  <si>
    <t>R438A</t>
  </si>
  <si>
    <t>R439A</t>
  </si>
  <si>
    <t>R440A</t>
  </si>
  <si>
    <t>R441A</t>
  </si>
  <si>
    <t>R442A</t>
  </si>
  <si>
    <t>R443A</t>
  </si>
  <si>
    <t>R444A</t>
  </si>
  <si>
    <t>R445A</t>
  </si>
  <si>
    <t>R500</t>
  </si>
  <si>
    <t>R501</t>
  </si>
  <si>
    <t>R502</t>
  </si>
  <si>
    <t>R503</t>
  </si>
  <si>
    <t>R504</t>
  </si>
  <si>
    <t>R505</t>
  </si>
  <si>
    <t>R506</t>
  </si>
  <si>
    <t>R507A</t>
  </si>
  <si>
    <t>R508A</t>
  </si>
  <si>
    <t>R508B</t>
  </si>
  <si>
    <t>R509A</t>
  </si>
  <si>
    <t>R510A</t>
  </si>
  <si>
    <t>R511A</t>
  </si>
  <si>
    <t>R512A</t>
  </si>
  <si>
    <t>Montreal protocol products</t>
  </si>
  <si>
    <t>CFC-11/R11 = trichlorofluoromethane</t>
  </si>
  <si>
    <t>CFC-12/R12 = dichlorodifluoromethane</t>
  </si>
  <si>
    <t>CFC-13</t>
  </si>
  <si>
    <t>CFC-113</t>
  </si>
  <si>
    <t>CFC-114</t>
  </si>
  <si>
    <t>CFC-115</t>
  </si>
  <si>
    <t>Halon-1211</t>
  </si>
  <si>
    <t>Halon-1301</t>
  </si>
  <si>
    <t>Halon-2402</t>
  </si>
  <si>
    <t>Carbon tetrachloride</t>
  </si>
  <si>
    <t>Methyl bromide</t>
  </si>
  <si>
    <t>Methyl chloroform</t>
  </si>
  <si>
    <t>HCFC-22/R22 = chlorodifluoromethane</t>
  </si>
  <si>
    <t>HCFC-123</t>
  </si>
  <si>
    <t>HCFC-124</t>
  </si>
  <si>
    <t>HCFC-141b</t>
  </si>
  <si>
    <t>HCFC-142b</t>
  </si>
  <si>
    <t>HCFC-225ca</t>
  </si>
  <si>
    <t>HCFC-225cb</t>
  </si>
  <si>
    <t>HCFC-21</t>
  </si>
  <si>
    <t>Fluorinated ethers</t>
  </si>
  <si>
    <t>HFE-125</t>
  </si>
  <si>
    <t>HFE-134</t>
  </si>
  <si>
    <t>HFE-143a</t>
  </si>
  <si>
    <t>HCFE-235da2</t>
  </si>
  <si>
    <t>HFE-245cb2</t>
  </si>
  <si>
    <t>HFE-245fa2</t>
  </si>
  <si>
    <t>HFE-254cb2</t>
  </si>
  <si>
    <t>HFE-347mcc3</t>
  </si>
  <si>
    <t>HFE-347pcf2</t>
  </si>
  <si>
    <t>HFE-356pcc3</t>
  </si>
  <si>
    <t>HFE-449sl (HFE-7100)</t>
  </si>
  <si>
    <t>HFE-569sf2 (HFE-7200)</t>
  </si>
  <si>
    <t>HFE-43-10pccc124 (H-Galden1040x)</t>
  </si>
  <si>
    <t>HFE-236ca12 (HG-10)</t>
  </si>
  <si>
    <t>HFE-338pcc13 (HG-01)</t>
  </si>
  <si>
    <t>Other products</t>
  </si>
  <si>
    <t>Trifluoromethyl sulphur pentafluoride</t>
  </si>
  <si>
    <t>PFPMIE</t>
  </si>
  <si>
    <t>Dimethylether</t>
  </si>
  <si>
    <t>Methylene chloride</t>
  </si>
  <si>
    <t>Methyl chloride</t>
  </si>
  <si>
    <t>R290 = propane</t>
  </si>
  <si>
    <t>R600A = isobutane</t>
  </si>
  <si>
    <t>R600 = butane</t>
  </si>
  <si>
    <t>R601 = pentane</t>
  </si>
  <si>
    <t>R601A = isopentane</t>
  </si>
  <si>
    <t>R170 = ethane</t>
  </si>
  <si>
    <t>R1270 = propene</t>
  </si>
  <si>
    <t>R1234yf*</t>
  </si>
  <si>
    <t>&lt; 1</t>
  </si>
  <si>
    <t>R1234ze*</t>
  </si>
  <si>
    <t>Onsite heat</t>
  </si>
  <si>
    <t>district heat</t>
  </si>
  <si>
    <t>District heat</t>
  </si>
  <si>
    <t>Frieght train</t>
  </si>
  <si>
    <t>Long-haul</t>
  </si>
  <si>
    <t>HGVs</t>
  </si>
  <si>
    <t>Refrigerated HGVs</t>
  </si>
  <si>
    <t>Car - Petrol</t>
  </si>
  <si>
    <t>Car - Diesel</t>
  </si>
  <si>
    <t>Car - Hybrid</t>
  </si>
  <si>
    <t>Car - Electric</t>
  </si>
  <si>
    <t>refrigerated HGVs</t>
  </si>
  <si>
    <t>Van</t>
  </si>
  <si>
    <t>Car</t>
  </si>
  <si>
    <t>Cara</t>
  </si>
  <si>
    <t>Short Haul</t>
  </si>
  <si>
    <t>Long Haul</t>
  </si>
  <si>
    <t xml:space="preserve">Electric </t>
  </si>
  <si>
    <t>HGVs refrigerated</t>
  </si>
  <si>
    <t xml:space="preserve">Vans </t>
  </si>
  <si>
    <t>other</t>
  </si>
  <si>
    <t xml:space="preserve">CAR </t>
  </si>
  <si>
    <t>average</t>
  </si>
  <si>
    <t>All Vans</t>
  </si>
  <si>
    <t>HGV refridgerated</t>
  </si>
  <si>
    <t>Electricity: North America (average)</t>
  </si>
  <si>
    <t>Electricity: Asia (average)</t>
  </si>
  <si>
    <t>Electricity: Oceania (average)</t>
  </si>
  <si>
    <t>Region</t>
  </si>
  <si>
    <t>Electricity: Europe (average)</t>
  </si>
  <si>
    <t>Europe</t>
  </si>
  <si>
    <t>North America</t>
  </si>
  <si>
    <t>Latin America</t>
  </si>
  <si>
    <t>Africa</t>
  </si>
  <si>
    <t>Asia</t>
  </si>
  <si>
    <t>Oceania</t>
  </si>
  <si>
    <t>Middle East</t>
  </si>
  <si>
    <t xml:space="preserve">Energy </t>
  </si>
  <si>
    <t xml:space="preserve">Travel </t>
  </si>
  <si>
    <t>Boat fuel</t>
  </si>
  <si>
    <t>Coach/Support RIBs</t>
  </si>
  <si>
    <t xml:space="preserve">Race officals </t>
  </si>
  <si>
    <t>Vehicles owned/operated by organisation</t>
  </si>
  <si>
    <t xml:space="preserve">Cars </t>
  </si>
  <si>
    <t xml:space="preserve">Hybrid </t>
  </si>
  <si>
    <t>onsite heat</t>
  </si>
  <si>
    <t xml:space="preserve">UNIT </t>
  </si>
  <si>
    <t xml:space="preserve">Sea tanker </t>
  </si>
  <si>
    <t>SELECT COUNTRY</t>
  </si>
  <si>
    <t>Closed loop</t>
  </si>
  <si>
    <t>Open loop</t>
  </si>
  <si>
    <t>Food</t>
  </si>
  <si>
    <t xml:space="preserve">Metal </t>
  </si>
  <si>
    <t xml:space="preserve">Board </t>
  </si>
  <si>
    <t>Commerical and industrial</t>
  </si>
  <si>
    <t xml:space="preserve">Mineral oil </t>
  </si>
  <si>
    <t xml:space="preserve">Combustion </t>
  </si>
  <si>
    <t xml:space="preserve">Closed loop </t>
  </si>
  <si>
    <t xml:space="preserve">Composting </t>
  </si>
  <si>
    <t>Vehicles owned or operated by the organisation</t>
  </si>
  <si>
    <t>Supply</t>
  </si>
  <si>
    <t>Organisational working</t>
  </si>
  <si>
    <t xml:space="preserve">Water </t>
  </si>
  <si>
    <t xml:space="preserve">Accomodation </t>
  </si>
  <si>
    <t>Cargo ships</t>
  </si>
  <si>
    <t>Hours worked per full time employee (FTE)</t>
  </si>
  <si>
    <t xml:space="preserve">Hose </t>
  </si>
  <si>
    <t xml:space="preserve">Staff </t>
  </si>
  <si>
    <t>Athletes</t>
  </si>
  <si>
    <t>Volunteers</t>
  </si>
  <si>
    <t>Spectators</t>
  </si>
  <si>
    <t xml:space="preserve">Glass </t>
  </si>
  <si>
    <t>Board</t>
  </si>
  <si>
    <t xml:space="preserve">Commerical and industrial </t>
  </si>
  <si>
    <t xml:space="preserve">Economy </t>
  </si>
  <si>
    <t>Premium economy</t>
  </si>
  <si>
    <t xml:space="preserve">Diesel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</si>
</sst>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??0.00000"/>
    <numFmt numFmtId="165" formatCode="??0.0?????"/>
    <numFmt numFmtId="166" formatCode="??0.0????"/>
    <numFmt numFmtId="167" formatCode="0.00000"/>
    <numFmt numFmtId="168" formatCode="_(* #,##0.0000000_);_(* \(#,##0.0000000\);_(* &quot;-&quot;??_);_(@_)"/>
    <numFmt numFmtId="169" formatCode="_-* #,##0.00000_-;\-* #,##0.00000_-;_-* &quot;-&quot;??_-;_-@"/>
    <numFmt numFmtId="170" formatCode="#,##0.000"/>
    <numFmt numFmtId="171" formatCode="??0"/>
    <numFmt numFmtId="172" formatCode="0.0"/>
  </numFmts>
  <fonts count="21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2"/>
      <color rgb="FFFFFFFF"/>
      <name val="Montserrat"/>
    </font>
    <font>
      <b/>
      <sz val="12"/>
      <color theme="0"/>
      <name val="Montserrat"/>
    </font>
    <font>
      <sz val="10"/>
      <name val="Arial"/>
      <family val="2"/>
    </font>
    <font>
      <sz val="12"/>
      <color theme="0"/>
      <name val="Montserrat"/>
    </font>
    <font>
      <sz val="10"/>
      <color rgb="FF1A2537"/>
      <name val="Montserrat"/>
    </font>
    <font>
      <sz val="12"/>
      <color rgb="FF1A2537"/>
      <name val="Montserrat"/>
    </font>
    <font>
      <sz val="10"/>
      <color theme="1"/>
      <name val="Arial"/>
      <family val="2"/>
    </font>
    <font>
      <sz val="12"/>
      <color rgb="FFFFFFFF"/>
      <name val="Montserrat"/>
    </font>
    <font>
      <sz val="11"/>
      <color rgb="FF002060"/>
      <name val="Calibri"/>
      <family val="2"/>
    </font>
    <font>
      <sz val="10"/>
      <color rgb="FF000000"/>
      <name val="Arial"/>
      <family val="2"/>
    </font>
    <font>
      <sz val="10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0"/>
      <color rgb="FF000000"/>
      <name val="Calibri"/>
      <family val="2"/>
    </font>
    <font>
      <u/>
      <sz val="11"/>
      <color rgb="FF002060"/>
      <name val="Calibri"/>
      <family val="2"/>
    </font>
    <font>
      <i/>
      <sz val="11"/>
      <color rgb="FF053D5F"/>
      <name val="Calibri"/>
      <family val="2"/>
    </font>
    <font>
      <sz val="11"/>
      <color theme="1"/>
      <name val="Calibri"/>
      <family val="2"/>
    </font>
    <font>
      <sz val="12"/>
      <name val="Calibri"/>
      <family val="2"/>
      <scheme val="minor"/>
    </font>
    <font>
      <sz val="12"/>
      <name val="Montserrat"/>
    </font>
  </fonts>
  <fills count="15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1A2537"/>
        <bgColor rgb="FF1A2537"/>
      </patternFill>
    </fill>
    <fill>
      <patternFill patternType="solid">
        <fgColor theme="0"/>
        <bgColor theme="0"/>
      </patternFill>
    </fill>
    <fill>
      <patternFill patternType="solid">
        <fgColor rgb="FFE0E7F3"/>
        <bgColor rgb="FFE0E7F3"/>
      </patternFill>
    </fill>
    <fill>
      <patternFill patternType="solid">
        <fgColor rgb="FFFFFFFF"/>
        <bgColor rgb="FFFFFFFF"/>
      </patternFill>
    </fill>
    <fill>
      <patternFill patternType="solid">
        <fgColor rgb="FFD9D9D9"/>
        <bgColor rgb="FFD9D9D9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D9D9D9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0"/>
      </patternFill>
    </fill>
    <fill>
      <patternFill patternType="solid">
        <fgColor theme="5" tint="0.79998168889431442"/>
        <bgColor indexed="64"/>
      </patternFill>
    </fill>
  </fills>
  <borders count="7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40516E"/>
      </left>
      <right/>
      <top style="thin">
        <color rgb="FF40516E"/>
      </top>
      <bottom/>
      <diagonal/>
    </border>
    <border>
      <left/>
      <right style="thin">
        <color rgb="FF40516E"/>
      </right>
      <top style="thin">
        <color rgb="FF40516E"/>
      </top>
      <bottom/>
      <diagonal/>
    </border>
    <border>
      <left style="thin">
        <color rgb="FF40516E"/>
      </left>
      <right style="thin">
        <color rgb="FF40516E"/>
      </right>
      <top style="thin">
        <color rgb="FF40516E"/>
      </top>
      <bottom/>
      <diagonal/>
    </border>
    <border>
      <left style="thin">
        <color rgb="FF40516E"/>
      </left>
      <right style="thin">
        <color rgb="FF40516E"/>
      </right>
      <top style="thin">
        <color rgb="FF40516E"/>
      </top>
      <bottom style="thin">
        <color rgb="FF40516E"/>
      </bottom>
      <diagonal/>
    </border>
    <border>
      <left style="thin">
        <color rgb="FF40516E"/>
      </left>
      <right/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rgb="FF40516E"/>
      </right>
      <top style="thin">
        <color rgb="FF40516E"/>
      </top>
      <bottom style="thin">
        <color rgb="FF40516E"/>
      </bottom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 style="thin">
        <color rgb="FF1A2537"/>
      </right>
      <top style="thin">
        <color rgb="FF1A2537"/>
      </top>
      <bottom style="thin">
        <color rgb="FF1A2537"/>
      </bottom>
      <diagonal/>
    </border>
    <border>
      <left style="thin">
        <color rgb="FF1A2537"/>
      </left>
      <right style="thin">
        <color rgb="FF1A2537"/>
      </right>
      <top style="thin">
        <color rgb="FF1A2537"/>
      </top>
      <bottom style="thin">
        <color rgb="FF1A2537"/>
      </bottom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 style="thin">
        <color rgb="FFFFFFFF"/>
      </right>
      <top/>
      <bottom/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/>
      <right style="thin">
        <color rgb="FF1A2537"/>
      </right>
      <top style="thin">
        <color rgb="FF1A2537"/>
      </top>
      <bottom/>
      <diagonal/>
    </border>
    <border>
      <left/>
      <right style="thin">
        <color rgb="FF1A2537"/>
      </right>
      <top/>
      <bottom style="thin">
        <color rgb="FF1A2537"/>
      </bottom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/>
      <right style="thin">
        <color rgb="FFFFFFFF"/>
      </right>
      <top style="thin">
        <color rgb="FFFFFFFF"/>
      </top>
      <bottom/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1A2537"/>
      </left>
      <right style="thin">
        <color rgb="FF1A2537"/>
      </right>
      <top style="thin">
        <color rgb="FF1A2537"/>
      </top>
      <bottom/>
      <diagonal/>
    </border>
    <border>
      <left style="thin">
        <color rgb="FF40516E"/>
      </left>
      <right/>
      <top style="thin">
        <color rgb="FF40516E"/>
      </top>
      <bottom style="thin">
        <color rgb="FF40516E"/>
      </bottom>
      <diagonal/>
    </border>
    <border>
      <left/>
      <right/>
      <top style="thin">
        <color rgb="FF40516E"/>
      </top>
      <bottom style="thin">
        <color rgb="FF40516E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1A2537"/>
      </left>
      <right style="thin">
        <color rgb="FF1A2537"/>
      </right>
      <top/>
      <bottom style="thin">
        <color rgb="FF1A2537"/>
      </bottom>
      <diagonal/>
    </border>
    <border>
      <left style="thin">
        <color rgb="FF1A2537"/>
      </left>
      <right/>
      <top/>
      <bottom style="thin">
        <color rgb="FF1A2537"/>
      </bottom>
      <diagonal/>
    </border>
    <border>
      <left/>
      <right/>
      <top style="thin">
        <color rgb="FF1A2537"/>
      </top>
      <bottom style="thin">
        <color rgb="FF1A2537"/>
      </bottom>
      <diagonal/>
    </border>
    <border>
      <left/>
      <right style="thin">
        <color rgb="FF40516E"/>
      </right>
      <top/>
      <bottom/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1A2537"/>
      </left>
      <right style="thin">
        <color rgb="FF1A2537"/>
      </right>
      <top style="thin">
        <color rgb="FF1A2537"/>
      </top>
      <bottom style="thin">
        <color rgb="FF40516E"/>
      </bottom>
      <diagonal/>
    </border>
    <border>
      <left style="thin">
        <color rgb="FF1A2537"/>
      </left>
      <right style="thin">
        <color rgb="FF1A2537"/>
      </right>
      <top style="thin">
        <color rgb="FF40516E"/>
      </top>
      <bottom style="thin">
        <color rgb="FF1A2537"/>
      </bottom>
      <diagonal/>
    </border>
    <border>
      <left/>
      <right style="thin">
        <color rgb="FF40516E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1A2537"/>
      </left>
      <right/>
      <top style="thin">
        <color rgb="FF1A2537"/>
      </top>
      <bottom style="thin">
        <color rgb="FF40516E"/>
      </bottom>
      <diagonal/>
    </border>
    <border>
      <left style="thin">
        <color rgb="FF1A2537"/>
      </left>
      <right/>
      <top style="thin">
        <color rgb="FF40516E"/>
      </top>
      <bottom style="thin">
        <color rgb="FF1A2537"/>
      </bottom>
      <diagonal/>
    </border>
    <border>
      <left style="thin">
        <color rgb="FFFFFFFF"/>
      </left>
      <right/>
      <top/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000000"/>
      </left>
      <right style="thin">
        <color rgb="FF1A2537"/>
      </right>
      <top style="thin">
        <color rgb="FF1A2537"/>
      </top>
      <bottom style="thin">
        <color indexed="64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1A2537"/>
      </right>
      <top/>
      <bottom/>
      <diagonal/>
    </border>
    <border>
      <left/>
      <right style="thin">
        <color rgb="FF053D5F"/>
      </right>
      <top/>
      <bottom/>
      <diagonal/>
    </border>
    <border>
      <left/>
      <right style="thin">
        <color rgb="FF053D5F"/>
      </right>
      <top/>
      <bottom style="thin">
        <color rgb="FF053D5F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53D5F"/>
      </right>
      <top/>
      <bottom/>
      <diagonal/>
    </border>
    <border>
      <left style="thin">
        <color rgb="FF053D5F"/>
      </left>
      <right style="thin">
        <color rgb="FF053D5F"/>
      </right>
      <top/>
      <bottom/>
      <diagonal/>
    </border>
    <border>
      <left style="thin">
        <color rgb="FF053D5F"/>
      </left>
      <right style="thin">
        <color rgb="FF053D5F"/>
      </right>
      <top/>
      <bottom style="thin">
        <color rgb="FF053D5F"/>
      </bottom>
      <diagonal/>
    </border>
    <border>
      <left style="thin">
        <color rgb="FF053D5F"/>
      </left>
      <right style="thin">
        <color rgb="FF053D5F"/>
      </right>
      <top style="thin">
        <color rgb="FF053D5F"/>
      </top>
      <bottom/>
      <diagonal/>
    </border>
    <border>
      <left style="thin">
        <color rgb="FF1A2537"/>
      </left>
      <right/>
      <top style="thin">
        <color rgb="FF1A2537"/>
      </top>
      <bottom/>
      <diagonal/>
    </border>
    <border>
      <left style="thin">
        <color rgb="FF1A2537"/>
      </left>
      <right/>
      <top style="thin">
        <color rgb="FF1A2537"/>
      </top>
      <bottom style="thin">
        <color rgb="FF1A2537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rgb="FFFFFFFF"/>
      </top>
      <bottom/>
      <diagonal/>
    </border>
    <border>
      <left/>
      <right/>
      <top/>
      <bottom style="thin">
        <color rgb="FF1A2537"/>
      </bottom>
      <diagonal/>
    </border>
    <border>
      <left/>
      <right/>
      <top style="thin">
        <color rgb="FF1A2537"/>
      </top>
      <bottom/>
      <diagonal/>
    </border>
    <border>
      <left/>
      <right style="thin">
        <color rgb="FFFFFFFF"/>
      </right>
      <top style="thin">
        <color rgb="FF1A2537"/>
      </top>
      <bottom/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/>
      <right/>
      <top/>
      <bottom style="thin">
        <color theme="1"/>
      </bottom>
      <diagonal/>
    </border>
  </borders>
  <cellStyleXfs count="1">
    <xf numFmtId="0" fontId="0" fillId="0" borderId="0"/>
  </cellStyleXfs>
  <cellXfs count="326">
    <xf numFmtId="0" fontId="0" fillId="0" borderId="0" xfId="0"/>
    <xf numFmtId="0" fontId="0" fillId="0" borderId="0" xfId="0" applyAlignment="1">
      <alignment wrapText="1"/>
    </xf>
    <xf numFmtId="0" fontId="0" fillId="0" borderId="1" xfId="0" applyBorder="1"/>
    <xf numFmtId="0" fontId="1" fillId="0" borderId="0" xfId="0" applyFont="1"/>
    <xf numFmtId="0" fontId="0" fillId="0" borderId="2" xfId="0" applyBorder="1" applyAlignment="1">
      <alignment horizontal="center"/>
    </xf>
    <xf numFmtId="0" fontId="2" fillId="3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3" fillId="5" borderId="7" xfId="0" applyFont="1" applyFill="1" applyBorder="1"/>
    <xf numFmtId="0" fontId="3" fillId="5" borderId="8" xfId="0" applyFont="1" applyFill="1" applyBorder="1"/>
    <xf numFmtId="0" fontId="6" fillId="5" borderId="11" xfId="0" applyFont="1" applyFill="1" applyBorder="1"/>
    <xf numFmtId="0" fontId="4" fillId="5" borderId="8" xfId="0" applyFont="1" applyFill="1" applyBorder="1"/>
    <xf numFmtId="0" fontId="7" fillId="6" borderId="0" xfId="0" applyFont="1" applyFill="1"/>
    <xf numFmtId="0" fontId="7" fillId="6" borderId="12" xfId="0" applyFont="1" applyFill="1" applyBorder="1"/>
    <xf numFmtId="0" fontId="7" fillId="6" borderId="13" xfId="0" applyFont="1" applyFill="1" applyBorder="1"/>
    <xf numFmtId="0" fontId="8" fillId="7" borderId="15" xfId="0" applyFont="1" applyFill="1" applyBorder="1"/>
    <xf numFmtId="0" fontId="8" fillId="7" borderId="16" xfId="0" applyFont="1" applyFill="1" applyBorder="1"/>
    <xf numFmtId="0" fontId="8" fillId="6" borderId="16" xfId="0" applyFont="1" applyFill="1" applyBorder="1"/>
    <xf numFmtId="164" fontId="8" fillId="6" borderId="15" xfId="0" applyNumberFormat="1" applyFont="1" applyFill="1" applyBorder="1"/>
    <xf numFmtId="0" fontId="7" fillId="6" borderId="19" xfId="0" applyFont="1" applyFill="1" applyBorder="1"/>
    <xf numFmtId="2" fontId="8" fillId="6" borderId="22" xfId="0" applyNumberFormat="1" applyFont="1" applyFill="1" applyBorder="1" applyAlignment="1">
      <alignment vertical="center" wrapText="1"/>
    </xf>
    <xf numFmtId="0" fontId="5" fillId="0" borderId="23" xfId="0" applyFont="1" applyBorder="1"/>
    <xf numFmtId="0" fontId="5" fillId="0" borderId="0" xfId="0" applyFont="1"/>
    <xf numFmtId="0" fontId="8" fillId="7" borderId="29" xfId="0" applyFont="1" applyFill="1" applyBorder="1"/>
    <xf numFmtId="0" fontId="2" fillId="0" borderId="0" xfId="0" applyFont="1" applyAlignment="1">
      <alignment wrapText="1"/>
    </xf>
    <xf numFmtId="0" fontId="8" fillId="0" borderId="0" xfId="0" applyFont="1"/>
    <xf numFmtId="0" fontId="7" fillId="0" borderId="0" xfId="0" applyFont="1"/>
    <xf numFmtId="2" fontId="8" fillId="0" borderId="0" xfId="0" applyNumberFormat="1" applyFont="1" applyAlignment="1">
      <alignment vertical="center" wrapText="1"/>
    </xf>
    <xf numFmtId="2" fontId="8" fillId="0" borderId="0" xfId="0" applyNumberFormat="1" applyFont="1" applyAlignment="1">
      <alignment horizontal="center" vertical="center" wrapText="1"/>
    </xf>
    <xf numFmtId="0" fontId="8" fillId="6" borderId="1" xfId="0" applyFont="1" applyFill="1" applyBorder="1"/>
    <xf numFmtId="0" fontId="8" fillId="7" borderId="1" xfId="0" applyFont="1" applyFill="1" applyBorder="1"/>
    <xf numFmtId="0" fontId="9" fillId="6" borderId="27" xfId="0" applyFont="1" applyFill="1" applyBorder="1"/>
    <xf numFmtId="0" fontId="10" fillId="5" borderId="8" xfId="0" applyFont="1" applyFill="1" applyBorder="1"/>
    <xf numFmtId="0" fontId="9" fillId="6" borderId="28" xfId="0" applyFont="1" applyFill="1" applyBorder="1"/>
    <xf numFmtId="0" fontId="6" fillId="5" borderId="8" xfId="0" applyFont="1" applyFill="1" applyBorder="1"/>
    <xf numFmtId="0" fontId="7" fillId="6" borderId="27" xfId="0" applyFont="1" applyFill="1" applyBorder="1"/>
    <xf numFmtId="0" fontId="7" fillId="6" borderId="28" xfId="0" applyFont="1" applyFill="1" applyBorder="1"/>
    <xf numFmtId="0" fontId="7" fillId="6" borderId="32" xfId="0" applyFont="1" applyFill="1" applyBorder="1"/>
    <xf numFmtId="165" fontId="8" fillId="6" borderId="16" xfId="0" applyNumberFormat="1" applyFont="1" applyFill="1" applyBorder="1"/>
    <xf numFmtId="0" fontId="7" fillId="0" borderId="27" xfId="0" applyFont="1" applyBorder="1"/>
    <xf numFmtId="0" fontId="7" fillId="0" borderId="28" xfId="0" applyFont="1" applyBorder="1"/>
    <xf numFmtId="0" fontId="9" fillId="6" borderId="37" xfId="0" applyFont="1" applyFill="1" applyBorder="1"/>
    <xf numFmtId="0" fontId="10" fillId="5" borderId="38" xfId="0" applyFont="1" applyFill="1" applyBorder="1"/>
    <xf numFmtId="0" fontId="7" fillId="6" borderId="37" xfId="0" applyFont="1" applyFill="1" applyBorder="1"/>
    <xf numFmtId="0" fontId="6" fillId="5" borderId="39" xfId="0" applyFont="1" applyFill="1" applyBorder="1"/>
    <xf numFmtId="0" fontId="8" fillId="6" borderId="15" xfId="0" applyFont="1" applyFill="1" applyBorder="1"/>
    <xf numFmtId="0" fontId="10" fillId="5" borderId="42" xfId="0" applyFont="1" applyFill="1" applyBorder="1"/>
    <xf numFmtId="0" fontId="6" fillId="5" borderId="43" xfId="0" applyFont="1" applyFill="1" applyBorder="1"/>
    <xf numFmtId="0" fontId="7" fillId="6" borderId="44" xfId="0" applyFont="1" applyFill="1" applyBorder="1"/>
    <xf numFmtId="0" fontId="7" fillId="6" borderId="45" xfId="0" applyFont="1" applyFill="1" applyBorder="1"/>
    <xf numFmtId="0" fontId="7" fillId="6" borderId="0" xfId="0" applyFont="1" applyFill="1" applyAlignment="1">
      <alignment horizontal="center"/>
    </xf>
    <xf numFmtId="0" fontId="9" fillId="0" borderId="0" xfId="0" applyFont="1"/>
    <xf numFmtId="165" fontId="11" fillId="0" borderId="46" xfId="0" applyNumberFormat="1" applyFont="1" applyBorder="1" applyAlignment="1">
      <alignment horizontal="center" wrapText="1"/>
    </xf>
    <xf numFmtId="0" fontId="7" fillId="6" borderId="47" xfId="0" applyFont="1" applyFill="1" applyBorder="1"/>
    <xf numFmtId="0" fontId="8" fillId="7" borderId="33" xfId="0" applyFont="1" applyFill="1" applyBorder="1"/>
    <xf numFmtId="0" fontId="8" fillId="6" borderId="33" xfId="0" applyFont="1" applyFill="1" applyBorder="1"/>
    <xf numFmtId="0" fontId="7" fillId="0" borderId="1" xfId="0" applyFont="1" applyBorder="1"/>
    <xf numFmtId="0" fontId="8" fillId="7" borderId="48" xfId="0" applyFont="1" applyFill="1" applyBorder="1"/>
    <xf numFmtId="0" fontId="8" fillId="6" borderId="48" xfId="0" applyFont="1" applyFill="1" applyBorder="1"/>
    <xf numFmtId="0" fontId="8" fillId="7" borderId="3" xfId="0" applyFont="1" applyFill="1" applyBorder="1"/>
    <xf numFmtId="0" fontId="11" fillId="8" borderId="0" xfId="0" applyFont="1" applyFill="1" applyAlignment="1">
      <alignment vertical="top"/>
    </xf>
    <xf numFmtId="165" fontId="11" fillId="0" borderId="0" xfId="0" applyNumberFormat="1" applyFont="1" applyAlignment="1">
      <alignment horizontal="center"/>
    </xf>
    <xf numFmtId="0" fontId="11" fillId="0" borderId="1" xfId="0" applyFont="1" applyBorder="1" applyAlignment="1">
      <alignment horizontal="left"/>
    </xf>
    <xf numFmtId="0" fontId="11" fillId="9" borderId="1" xfId="0" applyFont="1" applyFill="1" applyBorder="1" applyAlignment="1">
      <alignment horizontal="left"/>
    </xf>
    <xf numFmtId="165" fontId="11" fillId="0" borderId="1" xfId="0" applyNumberFormat="1" applyFont="1" applyBorder="1" applyAlignment="1">
      <alignment horizontal="center"/>
    </xf>
    <xf numFmtId="0" fontId="11" fillId="0" borderId="0" xfId="0" applyFont="1" applyAlignment="1">
      <alignment vertical="top"/>
    </xf>
    <xf numFmtId="0" fontId="7" fillId="6" borderId="26" xfId="0" applyFont="1" applyFill="1" applyBorder="1"/>
    <xf numFmtId="0" fontId="3" fillId="5" borderId="30" xfId="0" applyFont="1" applyFill="1" applyBorder="1" applyAlignment="1">
      <alignment horizontal="center"/>
    </xf>
    <xf numFmtId="0" fontId="13" fillId="0" borderId="0" xfId="0" applyFont="1"/>
    <xf numFmtId="0" fontId="8" fillId="6" borderId="22" xfId="0" applyFont="1" applyFill="1" applyBorder="1"/>
    <xf numFmtId="0" fontId="8" fillId="7" borderId="23" xfId="0" applyFont="1" applyFill="1" applyBorder="1"/>
    <xf numFmtId="0" fontId="7" fillId="0" borderId="4" xfId="0" applyFont="1" applyBorder="1"/>
    <xf numFmtId="0" fontId="0" fillId="0" borderId="4" xfId="0" applyBorder="1"/>
    <xf numFmtId="2" fontId="8" fillId="0" borderId="4" xfId="0" applyNumberFormat="1" applyFont="1" applyBorder="1" applyAlignment="1">
      <alignment horizontal="center" vertical="center" wrapText="1"/>
    </xf>
    <xf numFmtId="0" fontId="8" fillId="0" borderId="4" xfId="0" applyFont="1" applyBorder="1"/>
    <xf numFmtId="0" fontId="11" fillId="0" borderId="28" xfId="0" applyFont="1" applyBorder="1"/>
    <xf numFmtId="0" fontId="11" fillId="9" borderId="28" xfId="0" applyFont="1" applyFill="1" applyBorder="1"/>
    <xf numFmtId="164" fontId="11" fillId="0" borderId="28" xfId="0" applyNumberFormat="1" applyFont="1" applyBorder="1" applyAlignment="1">
      <alignment horizontal="center"/>
    </xf>
    <xf numFmtId="4" fontId="11" fillId="9" borderId="28" xfId="0" applyNumberFormat="1" applyFont="1" applyFill="1" applyBorder="1"/>
    <xf numFmtId="0" fontId="12" fillId="8" borderId="28" xfId="0" applyFont="1" applyFill="1" applyBorder="1"/>
    <xf numFmtId="0" fontId="11" fillId="0" borderId="0" xfId="0" applyFont="1"/>
    <xf numFmtId="165" fontId="11" fillId="9" borderId="0" xfId="0" applyNumberFormat="1" applyFont="1" applyFill="1"/>
    <xf numFmtId="0" fontId="11" fillId="9" borderId="0" xfId="0" applyFont="1" applyFill="1"/>
    <xf numFmtId="0" fontId="11" fillId="0" borderId="0" xfId="0" applyFont="1" applyAlignment="1">
      <alignment horizontal="center"/>
    </xf>
    <xf numFmtId="166" fontId="11" fillId="0" borderId="0" xfId="0" applyNumberFormat="1" applyFont="1" applyAlignment="1">
      <alignment horizontal="center"/>
    </xf>
    <xf numFmtId="0" fontId="11" fillId="8" borderId="0" xfId="0" applyFont="1" applyFill="1"/>
    <xf numFmtId="166" fontId="11" fillId="9" borderId="0" xfId="0" applyNumberFormat="1" applyFont="1" applyFill="1"/>
    <xf numFmtId="167" fontId="11" fillId="9" borderId="0" xfId="0" applyNumberFormat="1" applyFont="1" applyFill="1"/>
    <xf numFmtId="165" fontId="11" fillId="0" borderId="0" xfId="0" applyNumberFormat="1" applyFont="1" applyAlignment="1">
      <alignment horizontal="right"/>
    </xf>
    <xf numFmtId="0" fontId="11" fillId="0" borderId="0" xfId="0" applyFont="1" applyAlignment="1">
      <alignment horizontal="right"/>
    </xf>
    <xf numFmtId="168" fontId="11" fillId="0" borderId="0" xfId="0" applyNumberFormat="1" applyFont="1" applyAlignment="1">
      <alignment horizontal="center"/>
    </xf>
    <xf numFmtId="165" fontId="11" fillId="0" borderId="0" xfId="0" applyNumberFormat="1" applyFont="1"/>
    <xf numFmtId="167" fontId="11" fillId="0" borderId="0" xfId="0" applyNumberFormat="1" applyFont="1"/>
    <xf numFmtId="0" fontId="11" fillId="0" borderId="0" xfId="0" applyFont="1" applyAlignment="1">
      <alignment horizontal="left" wrapText="1"/>
    </xf>
    <xf numFmtId="0" fontId="11" fillId="0" borderId="0" xfId="0" applyFont="1" applyAlignment="1">
      <alignment wrapText="1"/>
    </xf>
    <xf numFmtId="0" fontId="11" fillId="9" borderId="0" xfId="0" applyFont="1" applyFill="1" applyAlignment="1">
      <alignment wrapText="1"/>
    </xf>
    <xf numFmtId="0" fontId="11" fillId="9" borderId="0" xfId="0" applyFont="1" applyFill="1" applyAlignment="1">
      <alignment horizontal="left" wrapText="1"/>
    </xf>
    <xf numFmtId="165" fontId="11" fillId="0" borderId="0" xfId="0" applyNumberFormat="1" applyFont="1" applyAlignment="1">
      <alignment horizontal="center" wrapText="1"/>
    </xf>
    <xf numFmtId="166" fontId="11" fillId="0" borderId="0" xfId="0" applyNumberFormat="1" applyFont="1" applyAlignment="1">
      <alignment horizontal="center" wrapText="1"/>
    </xf>
    <xf numFmtId="0" fontId="11" fillId="9" borderId="52" xfId="0" applyFont="1" applyFill="1" applyBorder="1" applyAlignment="1">
      <alignment wrapText="1"/>
    </xf>
    <xf numFmtId="0" fontId="16" fillId="9" borderId="0" xfId="0" applyFont="1" applyFill="1" applyAlignment="1">
      <alignment wrapText="1"/>
    </xf>
    <xf numFmtId="0" fontId="5" fillId="0" borderId="51" xfId="0" applyFont="1" applyBorder="1"/>
    <xf numFmtId="0" fontId="0" fillId="0" borderId="4" xfId="0" applyBorder="1" applyAlignment="1">
      <alignment horizontal="center"/>
    </xf>
    <xf numFmtId="0" fontId="5" fillId="0" borderId="4" xfId="0" applyFont="1" applyBorder="1"/>
    <xf numFmtId="0" fontId="11" fillId="8" borderId="0" xfId="0" applyFont="1" applyFill="1" applyAlignment="1">
      <alignment wrapText="1"/>
    </xf>
    <xf numFmtId="0" fontId="17" fillId="8" borderId="0" xfId="0" applyFont="1" applyFill="1" applyAlignment="1">
      <alignment vertical="top" wrapText="1"/>
    </xf>
    <xf numFmtId="0" fontId="11" fillId="9" borderId="55" xfId="0" applyFont="1" applyFill="1" applyBorder="1" applyAlignment="1">
      <alignment wrapText="1"/>
    </xf>
    <xf numFmtId="167" fontId="11" fillId="0" borderId="0" xfId="0" applyNumberFormat="1" applyFont="1" applyAlignment="1">
      <alignment horizontal="center" wrapText="1"/>
    </xf>
    <xf numFmtId="0" fontId="11" fillId="0" borderId="0" xfId="0" applyFont="1" applyAlignment="1">
      <alignment horizontal="center" wrapText="1"/>
    </xf>
    <xf numFmtId="0" fontId="11" fillId="0" borderId="57" xfId="0" applyFont="1" applyBorder="1" applyAlignment="1">
      <alignment horizontal="left" wrapText="1"/>
    </xf>
    <xf numFmtId="0" fontId="11" fillId="0" borderId="58" xfId="0" applyFont="1" applyBorder="1" applyAlignment="1">
      <alignment horizontal="left" wrapText="1"/>
    </xf>
    <xf numFmtId="0" fontId="11" fillId="9" borderId="55" xfId="0" applyFont="1" applyFill="1" applyBorder="1" applyAlignment="1">
      <alignment horizontal="left" wrapText="1"/>
    </xf>
    <xf numFmtId="0" fontId="16" fillId="9" borderId="0" xfId="0" applyFont="1" applyFill="1" applyAlignment="1">
      <alignment horizontal="left" wrapText="1"/>
    </xf>
    <xf numFmtId="165" fontId="11" fillId="0" borderId="55" xfId="0" applyNumberFormat="1" applyFont="1" applyBorder="1" applyAlignment="1">
      <alignment horizontal="center" wrapText="1"/>
    </xf>
    <xf numFmtId="0" fontId="11" fillId="8" borderId="0" xfId="0" applyFont="1" applyFill="1" applyAlignment="1">
      <alignment horizontal="left" wrapText="1"/>
    </xf>
    <xf numFmtId="0" fontId="11" fillId="8" borderId="0" xfId="0" applyFont="1" applyFill="1" applyAlignment="1">
      <alignment horizontal="center" wrapText="1"/>
    </xf>
    <xf numFmtId="0" fontId="5" fillId="0" borderId="52" xfId="0" applyFont="1" applyBorder="1"/>
    <xf numFmtId="169" fontId="11" fillId="0" borderId="0" xfId="0" applyNumberFormat="1" applyFont="1" applyAlignment="1">
      <alignment horizontal="center" wrapText="1"/>
    </xf>
    <xf numFmtId="0" fontId="11" fillId="11" borderId="61" xfId="0" applyFont="1" applyFill="1" applyBorder="1" applyAlignment="1">
      <alignment wrapText="1"/>
    </xf>
    <xf numFmtId="0" fontId="11" fillId="11" borderId="0" xfId="0" applyFont="1" applyFill="1" applyAlignment="1">
      <alignment wrapText="1"/>
    </xf>
    <xf numFmtId="0" fontId="5" fillId="10" borderId="53" xfId="0" applyFont="1" applyFill="1" applyBorder="1"/>
    <xf numFmtId="0" fontId="5" fillId="10" borderId="0" xfId="0" applyFont="1" applyFill="1"/>
    <xf numFmtId="165" fontId="11" fillId="0" borderId="56" xfId="0" applyNumberFormat="1" applyFont="1" applyBorder="1" applyAlignment="1">
      <alignment horizontal="center" wrapText="1"/>
    </xf>
    <xf numFmtId="165" fontId="11" fillId="8" borderId="0" xfId="0" applyNumberFormat="1" applyFont="1" applyFill="1" applyAlignment="1">
      <alignment wrapText="1"/>
    </xf>
    <xf numFmtId="165" fontId="11" fillId="9" borderId="56" xfId="0" applyNumberFormat="1" applyFont="1" applyFill="1" applyBorder="1" applyAlignment="1">
      <alignment wrapText="1"/>
    </xf>
    <xf numFmtId="165" fontId="18" fillId="8" borderId="0" xfId="0" applyNumberFormat="1" applyFont="1" applyFill="1" applyAlignment="1">
      <alignment horizontal="center" wrapText="1"/>
    </xf>
    <xf numFmtId="166" fontId="11" fillId="0" borderId="56" xfId="0" applyNumberFormat="1" applyFont="1" applyBorder="1" applyAlignment="1">
      <alignment horizontal="center" wrapText="1"/>
    </xf>
    <xf numFmtId="170" fontId="11" fillId="0" borderId="0" xfId="0" applyNumberFormat="1" applyFont="1" applyAlignment="1">
      <alignment horizontal="center" wrapText="1"/>
    </xf>
    <xf numFmtId="170" fontId="11" fillId="9" borderId="0" xfId="0" applyNumberFormat="1" applyFont="1" applyFill="1" applyAlignment="1">
      <alignment horizontal="center" wrapText="1"/>
    </xf>
    <xf numFmtId="170" fontId="11" fillId="8" borderId="0" xfId="0" applyNumberFormat="1" applyFont="1" applyFill="1" applyAlignment="1">
      <alignment horizontal="center" wrapText="1"/>
    </xf>
    <xf numFmtId="170" fontId="11" fillId="8" borderId="0" xfId="0" applyNumberFormat="1" applyFont="1" applyFill="1" applyAlignment="1">
      <alignment wrapText="1"/>
    </xf>
    <xf numFmtId="0" fontId="11" fillId="0" borderId="1" xfId="0" applyFont="1" applyBorder="1" applyAlignment="1">
      <alignment wrapText="1"/>
    </xf>
    <xf numFmtId="166" fontId="11" fillId="9" borderId="1" xfId="0" applyNumberFormat="1" applyFont="1" applyFill="1" applyBorder="1" applyAlignment="1">
      <alignment horizontal="left" wrapText="1"/>
    </xf>
    <xf numFmtId="0" fontId="11" fillId="9" borderId="1" xfId="0" applyFont="1" applyFill="1" applyBorder="1" applyAlignment="1">
      <alignment wrapText="1"/>
    </xf>
    <xf numFmtId="166" fontId="11" fillId="0" borderId="1" xfId="0" applyNumberFormat="1" applyFont="1" applyBorder="1" applyAlignment="1">
      <alignment horizontal="center" wrapText="1"/>
    </xf>
    <xf numFmtId="0" fontId="5" fillId="10" borderId="53" xfId="0" applyFont="1" applyFill="1" applyBorder="1" applyAlignment="1">
      <alignment wrapText="1"/>
    </xf>
    <xf numFmtId="0" fontId="5" fillId="10" borderId="52" xfId="0" applyFont="1" applyFill="1" applyBorder="1" applyAlignment="1">
      <alignment wrapText="1"/>
    </xf>
    <xf numFmtId="0" fontId="11" fillId="8" borderId="0" xfId="0" applyFont="1" applyFill="1" applyAlignment="1">
      <alignment horizontal="center"/>
    </xf>
    <xf numFmtId="0" fontId="16" fillId="9" borderId="0" xfId="0" applyFont="1" applyFill="1"/>
    <xf numFmtId="0" fontId="2" fillId="0" borderId="1" xfId="0" applyFont="1" applyBorder="1" applyAlignment="1">
      <alignment horizontal="right"/>
    </xf>
    <xf numFmtId="0" fontId="0" fillId="0" borderId="1" xfId="0" applyBorder="1" applyAlignment="1">
      <alignment horizontal="right"/>
    </xf>
    <xf numFmtId="0" fontId="8" fillId="7" borderId="63" xfId="0" applyFont="1" applyFill="1" applyBorder="1"/>
    <xf numFmtId="0" fontId="8" fillId="7" borderId="2" xfId="0" applyFont="1" applyFill="1" applyBorder="1"/>
    <xf numFmtId="165" fontId="8" fillId="6" borderId="15" xfId="0" applyNumberFormat="1" applyFont="1" applyFill="1" applyBorder="1"/>
    <xf numFmtId="0" fontId="8" fillId="7" borderId="64" xfId="0" applyFont="1" applyFill="1" applyBorder="1"/>
    <xf numFmtId="0" fontId="8" fillId="7" borderId="34" xfId="0" applyFont="1" applyFill="1" applyBorder="1"/>
    <xf numFmtId="0" fontId="7" fillId="0" borderId="3" xfId="0" applyFont="1" applyBorder="1"/>
    <xf numFmtId="0" fontId="0" fillId="0" borderId="3" xfId="0" applyBorder="1"/>
    <xf numFmtId="165" fontId="8" fillId="6" borderId="29" xfId="0" applyNumberFormat="1" applyFont="1" applyFill="1" applyBorder="1"/>
    <xf numFmtId="166" fontId="8" fillId="6" borderId="16" xfId="0" applyNumberFormat="1" applyFont="1" applyFill="1" applyBorder="1"/>
    <xf numFmtId="167" fontId="8" fillId="6" borderId="15" xfId="0" applyNumberFormat="1" applyFont="1" applyFill="1" applyBorder="1"/>
    <xf numFmtId="167" fontId="8" fillId="6" borderId="1" xfId="0" applyNumberFormat="1" applyFont="1" applyFill="1" applyBorder="1"/>
    <xf numFmtId="167" fontId="8" fillId="6" borderId="23" xfId="0" applyNumberFormat="1" applyFont="1" applyFill="1" applyBorder="1"/>
    <xf numFmtId="171" fontId="11" fillId="9" borderId="0" xfId="0" applyNumberFormat="1" applyFont="1" applyFill="1"/>
    <xf numFmtId="171" fontId="11" fillId="0" borderId="0" xfId="0" applyNumberFormat="1" applyFont="1" applyAlignment="1">
      <alignment horizontal="center"/>
    </xf>
    <xf numFmtId="171" fontId="11" fillId="8" borderId="0" xfId="0" applyNumberFormat="1" applyFont="1" applyFill="1"/>
    <xf numFmtId="0" fontId="0" fillId="0" borderId="48" xfId="0" applyBorder="1"/>
    <xf numFmtId="0" fontId="7" fillId="6" borderId="70" xfId="0" applyFont="1" applyFill="1" applyBorder="1"/>
    <xf numFmtId="0" fontId="8" fillId="0" borderId="1" xfId="0" applyFont="1" applyBorder="1"/>
    <xf numFmtId="165" fontId="0" fillId="0" borderId="0" xfId="0" applyNumberFormat="1"/>
    <xf numFmtId="166" fontId="0" fillId="0" borderId="0" xfId="0" applyNumberFormat="1"/>
    <xf numFmtId="0" fontId="11" fillId="9" borderId="47" xfId="0" applyFont="1" applyFill="1" applyBorder="1"/>
    <xf numFmtId="0" fontId="5" fillId="0" borderId="32" xfId="0" applyFont="1" applyBorder="1"/>
    <xf numFmtId="164" fontId="0" fillId="0" borderId="0" xfId="0" applyNumberFormat="1"/>
    <xf numFmtId="0" fontId="5" fillId="0" borderId="4" xfId="0" applyFont="1" applyBorder="1" applyAlignment="1">
      <alignment horizontal="center"/>
    </xf>
    <xf numFmtId="2" fontId="8" fillId="6" borderId="51" xfId="0" applyNumberFormat="1" applyFont="1" applyFill="1" applyBorder="1" applyAlignment="1">
      <alignment vertical="center" wrapText="1"/>
    </xf>
    <xf numFmtId="169" fontId="8" fillId="6" borderId="15" xfId="0" applyNumberFormat="1" applyFont="1" applyFill="1" applyBorder="1"/>
    <xf numFmtId="166" fontId="8" fillId="6" borderId="1" xfId="0" applyNumberFormat="1" applyFont="1" applyFill="1" applyBorder="1"/>
    <xf numFmtId="165" fontId="8" fillId="6" borderId="1" xfId="0" applyNumberFormat="1" applyFont="1" applyFill="1" applyBorder="1"/>
    <xf numFmtId="0" fontId="0" fillId="12" borderId="1" xfId="0" applyFill="1" applyBorder="1"/>
    <xf numFmtId="0" fontId="8" fillId="6" borderId="35" xfId="0" applyFont="1" applyFill="1" applyBorder="1"/>
    <xf numFmtId="0" fontId="0" fillId="10" borderId="0" xfId="0" applyFill="1" applyAlignment="1">
      <alignment wrapText="1"/>
    </xf>
    <xf numFmtId="0" fontId="0" fillId="10" borderId="0" xfId="0" applyFill="1"/>
    <xf numFmtId="0" fontId="8" fillId="13" borderId="16" xfId="0" applyFont="1" applyFill="1" applyBorder="1"/>
    <xf numFmtId="167" fontId="0" fillId="0" borderId="0" xfId="0" applyNumberFormat="1"/>
    <xf numFmtId="167" fontId="14" fillId="0" borderId="0" xfId="0" applyNumberFormat="1" applyFont="1"/>
    <xf numFmtId="0" fontId="0" fillId="0" borderId="2" xfId="0" applyBorder="1"/>
    <xf numFmtId="166" fontId="8" fillId="6" borderId="15" xfId="0" applyNumberFormat="1" applyFont="1" applyFill="1" applyBorder="1"/>
    <xf numFmtId="166" fontId="8" fillId="6" borderId="23" xfId="0" applyNumberFormat="1" applyFont="1" applyFill="1" applyBorder="1"/>
    <xf numFmtId="0" fontId="2" fillId="3" borderId="48" xfId="0" applyFont="1" applyFill="1" applyBorder="1" applyAlignment="1">
      <alignment vertical="center" wrapText="1"/>
    </xf>
    <xf numFmtId="0" fontId="2" fillId="0" borderId="48" xfId="0" applyFont="1" applyBorder="1"/>
    <xf numFmtId="0" fontId="2" fillId="2" borderId="1" xfId="0" applyFont="1" applyFill="1" applyBorder="1" applyAlignment="1">
      <alignment vertical="center" wrapText="1"/>
    </xf>
    <xf numFmtId="0" fontId="0" fillId="2" borderId="1" xfId="0" applyFill="1" applyBorder="1" applyAlignment="1">
      <alignment vertical="center" wrapText="1"/>
    </xf>
    <xf numFmtId="0" fontId="0" fillId="2" borderId="2" xfId="0" applyFill="1" applyBorder="1" applyAlignment="1">
      <alignment horizontal="center" vertical="center" wrapText="1"/>
    </xf>
    <xf numFmtId="0" fontId="2" fillId="4" borderId="1" xfId="0" applyFont="1" applyFill="1" applyBorder="1" applyAlignment="1">
      <alignment vertical="center" wrapText="1"/>
    </xf>
    <xf numFmtId="0" fontId="20" fillId="0" borderId="1" xfId="0" applyFont="1" applyBorder="1"/>
    <xf numFmtId="170" fontId="8" fillId="6" borderId="1" xfId="0" applyNumberFormat="1" applyFont="1" applyFill="1" applyBorder="1"/>
    <xf numFmtId="0" fontId="1" fillId="0" borderId="1" xfId="0" applyFont="1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wrapText="1"/>
    </xf>
    <xf numFmtId="0" fontId="1" fillId="14" borderId="2" xfId="0" applyFont="1" applyFill="1" applyBorder="1" applyAlignment="1">
      <alignment horizontal="center"/>
    </xf>
    <xf numFmtId="0" fontId="1" fillId="14" borderId="4" xfId="0" applyFont="1" applyFill="1" applyBorder="1" applyAlignment="1">
      <alignment horizontal="center"/>
    </xf>
    <xf numFmtId="0" fontId="1" fillId="14" borderId="3" xfId="0" applyFont="1" applyFill="1" applyBorder="1" applyAlignment="1">
      <alignment horizontal="center"/>
    </xf>
    <xf numFmtId="0" fontId="0" fillId="0" borderId="48" xfId="0" applyBorder="1" applyAlignment="1">
      <alignment horizontal="center"/>
    </xf>
    <xf numFmtId="0" fontId="0" fillId="0" borderId="49" xfId="0" applyBorder="1" applyAlignment="1">
      <alignment horizontal="center"/>
    </xf>
    <xf numFmtId="0" fontId="0" fillId="0" borderId="50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4" borderId="2" xfId="0" applyFont="1" applyFill="1" applyBorder="1" applyAlignment="1">
      <alignment horizontal="center" wrapText="1"/>
    </xf>
    <xf numFmtId="0" fontId="1" fillId="4" borderId="4" xfId="0" applyFont="1" applyFill="1" applyBorder="1" applyAlignment="1">
      <alignment horizontal="center" wrapText="1"/>
    </xf>
    <xf numFmtId="0" fontId="1" fillId="4" borderId="3" xfId="0" applyFont="1" applyFill="1" applyBorder="1" applyAlignment="1">
      <alignment horizontal="center" wrapText="1"/>
    </xf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0" fillId="0" borderId="65" xfId="0" applyBorder="1" applyAlignment="1">
      <alignment horizontal="center"/>
    </xf>
    <xf numFmtId="0" fontId="0" fillId="0" borderId="66" xfId="0" applyBorder="1" applyAlignment="1">
      <alignment horizontal="center"/>
    </xf>
    <xf numFmtId="0" fontId="0" fillId="0" borderId="54" xfId="0" applyBorder="1" applyAlignment="1">
      <alignment horizontal="center"/>
    </xf>
    <xf numFmtId="0" fontId="0" fillId="0" borderId="67" xfId="0" applyBorder="1" applyAlignment="1">
      <alignment horizontal="center"/>
    </xf>
    <xf numFmtId="0" fontId="0" fillId="0" borderId="68" xfId="0" applyBorder="1" applyAlignment="1">
      <alignment horizontal="center"/>
    </xf>
    <xf numFmtId="0" fontId="0" fillId="0" borderId="69" xfId="0" applyBorder="1" applyAlignment="1">
      <alignment horizontal="center"/>
    </xf>
    <xf numFmtId="0" fontId="19" fillId="0" borderId="1" xfId="0" applyFont="1" applyBorder="1" applyAlignment="1">
      <alignment horizontal="center"/>
    </xf>
    <xf numFmtId="0" fontId="0" fillId="0" borderId="65" xfId="0" applyBorder="1" applyAlignment="1">
      <alignment horizontal="center" wrapText="1"/>
    </xf>
    <xf numFmtId="0" fontId="0" fillId="0" borderId="66" xfId="0" applyBorder="1" applyAlignment="1">
      <alignment horizontal="center" wrapText="1"/>
    </xf>
    <xf numFmtId="0" fontId="0" fillId="0" borderId="68" xfId="0" applyBorder="1" applyAlignment="1">
      <alignment horizontal="center" wrapText="1"/>
    </xf>
    <xf numFmtId="0" fontId="0" fillId="0" borderId="69" xfId="0" applyBorder="1" applyAlignment="1">
      <alignment horizontal="center" wrapText="1"/>
    </xf>
    <xf numFmtId="0" fontId="0" fillId="0" borderId="54" xfId="0" applyBorder="1" applyAlignment="1">
      <alignment horizontal="center" wrapText="1"/>
    </xf>
    <xf numFmtId="0" fontId="0" fillId="0" borderId="67" xfId="0" applyBorder="1" applyAlignment="1">
      <alignment horizontal="center" wrapText="1"/>
    </xf>
    <xf numFmtId="2" fontId="8" fillId="6" borderId="0" xfId="0" applyNumberFormat="1" applyFont="1" applyFill="1" applyAlignment="1">
      <alignment horizontal="center" vertical="center" wrapText="1"/>
    </xf>
    <xf numFmtId="0" fontId="0" fillId="0" borderId="17" xfId="0" applyBorder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2" fontId="8" fillId="6" borderId="22" xfId="0" applyNumberFormat="1" applyFont="1" applyFill="1" applyBorder="1" applyAlignment="1">
      <alignment vertical="center" wrapText="1"/>
    </xf>
    <xf numFmtId="0" fontId="5" fillId="0" borderId="23" xfId="0" applyFont="1" applyBorder="1"/>
    <xf numFmtId="0" fontId="3" fillId="5" borderId="5" xfId="0" applyFont="1" applyFill="1" applyBorder="1" applyAlignment="1">
      <alignment horizontal="center"/>
    </xf>
    <xf numFmtId="0" fontId="3" fillId="5" borderId="6" xfId="0" applyFont="1" applyFill="1" applyBorder="1" applyAlignment="1">
      <alignment horizontal="center"/>
    </xf>
    <xf numFmtId="0" fontId="3" fillId="5" borderId="9" xfId="0" applyFont="1" applyFill="1" applyBorder="1" applyAlignment="1">
      <alignment horizontal="center"/>
    </xf>
    <xf numFmtId="0" fontId="3" fillId="5" borderId="0" xfId="0" applyFont="1" applyFill="1" applyAlignment="1">
      <alignment horizontal="center"/>
    </xf>
    <xf numFmtId="0" fontId="4" fillId="5" borderId="10" xfId="0" applyFont="1" applyFill="1" applyBorder="1" applyAlignment="1">
      <alignment horizontal="right"/>
    </xf>
    <xf numFmtId="0" fontId="5" fillId="0" borderId="10" xfId="0" applyFont="1" applyBorder="1"/>
    <xf numFmtId="0" fontId="2" fillId="0" borderId="14" xfId="0" applyFont="1" applyBorder="1" applyAlignment="1">
      <alignment horizontal="center" wrapText="1"/>
    </xf>
    <xf numFmtId="0" fontId="2" fillId="0" borderId="17" xfId="0" applyFont="1" applyBorder="1" applyAlignment="1">
      <alignment horizontal="center" wrapText="1"/>
    </xf>
    <xf numFmtId="0" fontId="2" fillId="0" borderId="18" xfId="0" applyFont="1" applyBorder="1" applyAlignment="1">
      <alignment horizontal="center" wrapText="1"/>
    </xf>
    <xf numFmtId="2" fontId="8" fillId="6" borderId="14" xfId="0" applyNumberFormat="1" applyFont="1" applyFill="1" applyBorder="1" applyAlignment="1">
      <alignment horizontal="center" vertical="center" wrapText="1"/>
    </xf>
    <xf numFmtId="2" fontId="8" fillId="6" borderId="18" xfId="0" applyNumberFormat="1" applyFont="1" applyFill="1" applyBorder="1" applyAlignment="1">
      <alignment horizontal="center" vertical="center" wrapText="1"/>
    </xf>
    <xf numFmtId="2" fontId="8" fillId="6" borderId="14" xfId="0" applyNumberFormat="1" applyFont="1" applyFill="1" applyBorder="1" applyAlignment="1">
      <alignment vertical="center" wrapText="1"/>
    </xf>
    <xf numFmtId="2" fontId="8" fillId="6" borderId="18" xfId="0" applyNumberFormat="1" applyFont="1" applyFill="1" applyBorder="1" applyAlignment="1">
      <alignment vertical="center" wrapText="1"/>
    </xf>
    <xf numFmtId="2" fontId="8" fillId="6" borderId="10" xfId="0" applyNumberFormat="1" applyFont="1" applyFill="1" applyBorder="1" applyAlignment="1">
      <alignment vertical="center" wrapText="1"/>
    </xf>
    <xf numFmtId="2" fontId="8" fillId="6" borderId="29" xfId="0" applyNumberFormat="1" applyFont="1" applyFill="1" applyBorder="1" applyAlignment="1">
      <alignment vertical="center" wrapText="1"/>
    </xf>
    <xf numFmtId="0" fontId="5" fillId="0" borderId="33" xfId="0" applyFont="1" applyBorder="1"/>
    <xf numFmtId="0" fontId="4" fillId="5" borderId="30" xfId="0" applyFont="1" applyFill="1" applyBorder="1" applyAlignment="1">
      <alignment horizontal="right"/>
    </xf>
    <xf numFmtId="0" fontId="5" fillId="0" borderId="31" xfId="0" applyFont="1" applyBorder="1"/>
    <xf numFmtId="0" fontId="5" fillId="0" borderId="11" xfId="0" applyFont="1" applyBorder="1"/>
    <xf numFmtId="0" fontId="5" fillId="0" borderId="0" xfId="0" applyFont="1"/>
    <xf numFmtId="167" fontId="11" fillId="0" borderId="0" xfId="0" applyNumberFormat="1" applyFont="1" applyAlignment="1">
      <alignment horizontal="center"/>
    </xf>
    <xf numFmtId="0" fontId="0" fillId="0" borderId="0" xfId="0"/>
    <xf numFmtId="0" fontId="11" fillId="9" borderId="0" xfId="0" applyFont="1" applyFill="1"/>
    <xf numFmtId="0" fontId="11" fillId="9" borderId="52" xfId="0" applyFont="1" applyFill="1" applyBorder="1"/>
    <xf numFmtId="0" fontId="5" fillId="0" borderId="53" xfId="0" applyFont="1" applyBorder="1"/>
    <xf numFmtId="0" fontId="5" fillId="0" borderId="52" xfId="0" applyFont="1" applyBorder="1"/>
    <xf numFmtId="2" fontId="8" fillId="6" borderId="10" xfId="0" applyNumberFormat="1" applyFont="1" applyFill="1" applyBorder="1" applyAlignment="1">
      <alignment horizontal="center" vertical="center" wrapText="1"/>
    </xf>
    <xf numFmtId="2" fontId="8" fillId="6" borderId="20" xfId="0" applyNumberFormat="1" applyFont="1" applyFill="1" applyBorder="1" applyAlignment="1">
      <alignment horizontal="center" vertical="center" wrapText="1"/>
    </xf>
    <xf numFmtId="2" fontId="8" fillId="6" borderId="21" xfId="0" applyNumberFormat="1" applyFont="1" applyFill="1" applyBorder="1" applyAlignment="1">
      <alignment horizontal="center" vertical="center" wrapText="1"/>
    </xf>
    <xf numFmtId="2" fontId="8" fillId="6" borderId="24" xfId="0" applyNumberFormat="1" applyFont="1" applyFill="1" applyBorder="1" applyAlignment="1">
      <alignment horizontal="center" vertical="center" wrapText="1"/>
    </xf>
    <xf numFmtId="2" fontId="8" fillId="6" borderId="25" xfId="0" applyNumberFormat="1" applyFont="1" applyFill="1" applyBorder="1" applyAlignment="1">
      <alignment horizontal="center" vertical="center" wrapText="1"/>
    </xf>
    <xf numFmtId="0" fontId="3" fillId="5" borderId="30" xfId="0" applyFont="1" applyFill="1" applyBorder="1" applyAlignment="1">
      <alignment horizontal="center"/>
    </xf>
    <xf numFmtId="0" fontId="3" fillId="5" borderId="11" xfId="0" applyFont="1" applyFill="1" applyBorder="1" applyAlignment="1">
      <alignment horizontal="center"/>
    </xf>
    <xf numFmtId="0" fontId="3" fillId="5" borderId="36" xfId="0" applyFont="1" applyFill="1" applyBorder="1" applyAlignment="1">
      <alignment horizontal="center"/>
    </xf>
    <xf numFmtId="0" fontId="4" fillId="5" borderId="41" xfId="0" applyFont="1" applyFill="1" applyBorder="1" applyAlignment="1">
      <alignment horizontal="center"/>
    </xf>
    <xf numFmtId="0" fontId="4" fillId="5" borderId="40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11" fillId="9" borderId="52" xfId="0" applyFont="1" applyFill="1" applyBorder="1" applyAlignment="1">
      <alignment wrapText="1"/>
    </xf>
    <xf numFmtId="2" fontId="8" fillId="6" borderId="48" xfId="0" applyNumberFormat="1" applyFont="1" applyFill="1" applyBorder="1" applyAlignment="1">
      <alignment horizontal="center" vertical="center" wrapText="1"/>
    </xf>
    <xf numFmtId="2" fontId="8" fillId="6" borderId="50" xfId="0" applyNumberFormat="1" applyFont="1" applyFill="1" applyBorder="1" applyAlignment="1">
      <alignment horizontal="center" vertical="center" wrapText="1"/>
    </xf>
    <xf numFmtId="0" fontId="4" fillId="5" borderId="0" xfId="0" applyFont="1" applyFill="1" applyAlignment="1">
      <alignment horizontal="right"/>
    </xf>
    <xf numFmtId="0" fontId="4" fillId="5" borderId="36" xfId="0" applyFont="1" applyFill="1" applyBorder="1" applyAlignment="1">
      <alignment horizontal="right"/>
    </xf>
    <xf numFmtId="0" fontId="3" fillId="5" borderId="30" xfId="0" applyFont="1" applyFill="1" applyBorder="1" applyAlignment="1">
      <alignment horizontal="left"/>
    </xf>
    <xf numFmtId="0" fontId="3" fillId="5" borderId="11" xfId="0" applyFont="1" applyFill="1" applyBorder="1" applyAlignment="1">
      <alignment horizontal="left"/>
    </xf>
    <xf numFmtId="2" fontId="8" fillId="6" borderId="1" xfId="0" applyNumberFormat="1" applyFont="1" applyFill="1" applyBorder="1" applyAlignment="1">
      <alignment vertical="center" wrapText="1"/>
    </xf>
    <xf numFmtId="0" fontId="5" fillId="0" borderId="1" xfId="0" applyFont="1" applyBorder="1"/>
    <xf numFmtId="0" fontId="0" fillId="0" borderId="0" xfId="0" applyAlignment="1">
      <alignment horizontal="center"/>
    </xf>
    <xf numFmtId="0" fontId="5" fillId="10" borderId="52" xfId="0" applyFont="1" applyFill="1" applyBorder="1"/>
    <xf numFmtId="0" fontId="5" fillId="10" borderId="53" xfId="0" applyFont="1" applyFill="1" applyBorder="1"/>
    <xf numFmtId="0" fontId="11" fillId="9" borderId="53" xfId="0" applyFont="1" applyFill="1" applyBorder="1" applyAlignment="1">
      <alignment wrapText="1"/>
    </xf>
    <xf numFmtId="0" fontId="11" fillId="9" borderId="62" xfId="0" applyFont="1" applyFill="1" applyBorder="1" applyAlignment="1">
      <alignment wrapText="1"/>
    </xf>
    <xf numFmtId="0" fontId="11" fillId="9" borderId="61" xfId="0" applyFont="1" applyFill="1" applyBorder="1" applyAlignment="1">
      <alignment wrapText="1"/>
    </xf>
    <xf numFmtId="0" fontId="5" fillId="10" borderId="59" xfId="0" applyFont="1" applyFill="1" applyBorder="1"/>
    <xf numFmtId="2" fontId="8" fillId="0" borderId="22" xfId="0" applyNumberFormat="1" applyFont="1" applyBorder="1" applyAlignment="1">
      <alignment vertical="center" wrapText="1"/>
    </xf>
    <xf numFmtId="0" fontId="4" fillId="5" borderId="0" xfId="0" applyFont="1" applyFill="1" applyAlignment="1">
      <alignment horizontal="center"/>
    </xf>
    <xf numFmtId="0" fontId="4" fillId="5" borderId="36" xfId="0" applyFont="1" applyFill="1" applyBorder="1" applyAlignment="1">
      <alignment horizontal="center"/>
    </xf>
    <xf numFmtId="2" fontId="8" fillId="6" borderId="1" xfId="0" applyNumberFormat="1" applyFont="1" applyFill="1" applyBorder="1" applyAlignment="1">
      <alignment horizontal="center" vertical="center" wrapText="1"/>
    </xf>
    <xf numFmtId="2" fontId="8" fillId="6" borderId="65" xfId="0" applyNumberFormat="1" applyFont="1" applyFill="1" applyBorder="1" applyAlignment="1">
      <alignment horizontal="center" vertical="center" wrapText="1"/>
    </xf>
    <xf numFmtId="2" fontId="8" fillId="6" borderId="54" xfId="0" applyNumberFormat="1" applyFont="1" applyFill="1" applyBorder="1" applyAlignment="1">
      <alignment horizontal="center" vertical="center" wrapText="1"/>
    </xf>
    <xf numFmtId="2" fontId="8" fillId="6" borderId="68" xfId="0" applyNumberFormat="1" applyFont="1" applyFill="1" applyBorder="1" applyAlignment="1">
      <alignment horizontal="center" vertical="center" wrapText="1"/>
    </xf>
    <xf numFmtId="2" fontId="8" fillId="6" borderId="19" xfId="0" applyNumberFormat="1" applyFont="1" applyFill="1" applyBorder="1" applyAlignment="1">
      <alignment horizontal="center" vertical="center" wrapText="1"/>
    </xf>
    <xf numFmtId="0" fontId="5" fillId="10" borderId="52" xfId="0" applyFont="1" applyFill="1" applyBorder="1" applyAlignment="1">
      <alignment wrapText="1"/>
    </xf>
    <xf numFmtId="2" fontId="8" fillId="6" borderId="49" xfId="0" applyNumberFormat="1" applyFont="1" applyFill="1" applyBorder="1" applyAlignment="1">
      <alignment horizontal="center" vertical="center" wrapText="1"/>
    </xf>
    <xf numFmtId="2" fontId="8" fillId="0" borderId="54" xfId="0" applyNumberFormat="1" applyFont="1" applyBorder="1" applyAlignment="1">
      <alignment horizontal="center" vertical="center" wrapText="1"/>
    </xf>
    <xf numFmtId="2" fontId="8" fillId="0" borderId="0" xfId="0" applyNumberFormat="1" applyFont="1" applyAlignment="1">
      <alignment horizontal="center" vertical="center" wrapText="1"/>
    </xf>
    <xf numFmtId="0" fontId="11" fillId="9" borderId="60" xfId="0" applyFont="1" applyFill="1" applyBorder="1" applyAlignment="1">
      <alignment horizontal="center" wrapText="1"/>
    </xf>
    <xf numFmtId="0" fontId="11" fillId="9" borderId="61" xfId="0" applyFont="1" applyFill="1" applyBorder="1" applyAlignment="1">
      <alignment horizontal="center" wrapText="1"/>
    </xf>
    <xf numFmtId="0" fontId="11" fillId="9" borderId="52" xfId="0" applyFont="1" applyFill="1" applyBorder="1" applyAlignment="1">
      <alignment horizontal="center" wrapText="1"/>
    </xf>
    <xf numFmtId="0" fontId="5" fillId="10" borderId="53" xfId="0" applyFont="1" applyFill="1" applyBorder="1" applyAlignment="1">
      <alignment wrapText="1"/>
    </xf>
    <xf numFmtId="0" fontId="11" fillId="9" borderId="1" xfId="0" applyFont="1" applyFill="1" applyBorder="1" applyAlignment="1">
      <alignment horizontal="left"/>
    </xf>
    <xf numFmtId="2" fontId="8" fillId="6" borderId="66" xfId="0" applyNumberFormat="1" applyFont="1" applyFill="1" applyBorder="1" applyAlignment="1">
      <alignment horizontal="center" vertical="center" wrapText="1"/>
    </xf>
    <xf numFmtId="2" fontId="8" fillId="6" borderId="67" xfId="0" applyNumberFormat="1" applyFont="1" applyFill="1" applyBorder="1" applyAlignment="1">
      <alignment horizontal="center" vertical="center" wrapText="1"/>
    </xf>
    <xf numFmtId="2" fontId="8" fillId="6" borderId="69" xfId="0" applyNumberFormat="1" applyFont="1" applyFill="1" applyBorder="1" applyAlignment="1">
      <alignment horizontal="center" vertical="center" wrapText="1"/>
    </xf>
    <xf numFmtId="0" fontId="4" fillId="5" borderId="30" xfId="0" applyFont="1" applyFill="1" applyBorder="1" applyAlignment="1">
      <alignment horizontal="center"/>
    </xf>
    <xf numFmtId="0" fontId="4" fillId="5" borderId="31" xfId="0" applyFont="1" applyFill="1" applyBorder="1" applyAlignment="1">
      <alignment horizontal="center"/>
    </xf>
    <xf numFmtId="0" fontId="4" fillId="5" borderId="11" xfId="0" applyFont="1" applyFill="1" applyBorder="1" applyAlignment="1">
      <alignment horizontal="center"/>
    </xf>
    <xf numFmtId="2" fontId="8" fillId="0" borderId="4" xfId="0" applyNumberFormat="1" applyFont="1" applyBorder="1" applyAlignment="1">
      <alignment horizontal="center" vertical="center" wrapText="1"/>
    </xf>
    <xf numFmtId="0" fontId="11" fillId="9" borderId="58" xfId="0" applyFont="1" applyFill="1" applyBorder="1" applyAlignment="1">
      <alignment horizontal="center" wrapText="1"/>
    </xf>
    <xf numFmtId="0" fontId="11" fillId="9" borderId="0" xfId="0" applyFont="1" applyFill="1" applyAlignment="1">
      <alignment horizontal="center" wrapText="1"/>
    </xf>
    <xf numFmtId="172" fontId="8" fillId="6" borderId="29" xfId="0" applyNumberFormat="1" applyFont="1" applyFill="1" applyBorder="1" applyAlignment="1">
      <alignment vertical="center" wrapText="1"/>
    </xf>
    <xf numFmtId="172" fontId="5" fillId="0" borderId="33" xfId="0" applyNumberFormat="1" applyFont="1" applyBorder="1"/>
    <xf numFmtId="0" fontId="11" fillId="9" borderId="19" xfId="0" applyFont="1" applyFill="1" applyBorder="1"/>
    <xf numFmtId="0" fontId="5" fillId="0" borderId="19" xfId="0" applyFont="1" applyBorder="1"/>
    <xf numFmtId="0" fontId="5" fillId="0" borderId="12" xfId="0" applyFont="1" applyBorder="1"/>
    <xf numFmtId="0" fontId="11" fillId="9" borderId="1" xfId="0" applyFont="1" applyFill="1" applyBorder="1" applyAlignment="1">
      <alignment wrapText="1"/>
    </xf>
    <xf numFmtId="0" fontId="5" fillId="10" borderId="1" xfId="0" applyFont="1" applyFill="1" applyBorder="1"/>
    <xf numFmtId="2" fontId="8" fillId="6" borderId="74" xfId="0" applyNumberFormat="1" applyFont="1" applyFill="1" applyBorder="1" applyAlignment="1">
      <alignment horizontal="center" vertical="center" wrapText="1"/>
    </xf>
    <xf numFmtId="2" fontId="8" fillId="6" borderId="75" xfId="0" applyNumberFormat="1" applyFont="1" applyFill="1" applyBorder="1" applyAlignment="1">
      <alignment horizontal="center" vertical="center" wrapText="1"/>
    </xf>
    <xf numFmtId="2" fontId="8" fillId="6" borderId="76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0" fillId="0" borderId="19" xfId="0" applyBorder="1" applyAlignment="1">
      <alignment horizontal="center"/>
    </xf>
    <xf numFmtId="0" fontId="7" fillId="6" borderId="72" xfId="0" applyFont="1" applyFill="1" applyBorder="1" applyAlignment="1">
      <alignment horizontal="center"/>
    </xf>
    <xf numFmtId="0" fontId="7" fillId="6" borderId="73" xfId="0" applyFont="1" applyFill="1" applyBorder="1" applyAlignment="1">
      <alignment horizontal="center"/>
    </xf>
    <xf numFmtId="0" fontId="2" fillId="0" borderId="74" xfId="0" applyFont="1" applyBorder="1" applyAlignment="1">
      <alignment horizontal="center"/>
    </xf>
    <xf numFmtId="2" fontId="8" fillId="6" borderId="3" xfId="0" applyNumberFormat="1" applyFont="1" applyFill="1" applyBorder="1" applyAlignment="1">
      <alignment vertical="center" wrapText="1"/>
    </xf>
    <xf numFmtId="0" fontId="5" fillId="0" borderId="3" xfId="0" applyFont="1" applyBorder="1"/>
    <xf numFmtId="0" fontId="5" fillId="0" borderId="71" xfId="0" applyFont="1" applyBorder="1"/>
    <xf numFmtId="0" fontId="7" fillId="6" borderId="0" xfId="0" applyFont="1" applyFill="1" applyAlignment="1">
      <alignment horizontal="center"/>
    </xf>
    <xf numFmtId="0" fontId="0" fillId="0" borderId="70" xfId="0" applyBorder="1" applyAlignment="1">
      <alignment horizontal="center"/>
    </xf>
    <xf numFmtId="0" fontId="11" fillId="9" borderId="60" xfId="0" applyFont="1" applyFill="1" applyBorder="1" applyAlignment="1">
      <alignment wrapText="1"/>
    </xf>
    <xf numFmtId="0" fontId="2" fillId="0" borderId="48" xfId="0" applyFont="1" applyBorder="1" applyAlignment="1"/>
  </cellXfs>
  <cellStyles count="1">
    <cellStyle name="Normal" xfId="0" builtinId="0"/>
  </cellStyles>
  <dxfs count="5">
    <dxf>
      <font>
        <b/>
        <i/>
        <color theme="0"/>
      </font>
      <fill>
        <patternFill patternType="solid">
          <fgColor rgb="FFFF0000"/>
          <bgColor rgb="FFFF0000"/>
        </patternFill>
      </fill>
    </dxf>
    <dxf>
      <fill>
        <patternFill patternType="none"/>
      </fill>
    </dxf>
    <dxf>
      <fill>
        <patternFill patternType="none"/>
      </fill>
    </dxf>
    <dxf>
      <font>
        <b/>
        <i/>
        <color theme="0"/>
      </font>
      <fill>
        <patternFill patternType="solid">
          <fgColor rgb="FFFF0000"/>
          <bgColor rgb="FFFF0000"/>
        </patternFill>
      </fill>
    </dxf>
    <dxf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Relationship Id="rId27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GHG</a:t>
            </a:r>
            <a:r>
              <a:rPr lang="en-US" baseline="0"/>
              <a:t> emissions 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Summary!$B$2</c:f>
              <c:strCache>
                <c:ptCount val="1"/>
                <c:pt idx="0">
                  <c:v>kgCO2e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E07A-6240-B89D-21A412356690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E07A-6240-B89D-21A412356690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E07A-6240-B89D-21A412356690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E07A-6240-B89D-21A412356690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E07A-6240-B89D-21A412356690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E07A-6240-B89D-21A412356690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E07A-6240-B89D-21A412356690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E07A-6240-B89D-21A412356690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E07A-6240-B89D-21A412356690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E07A-6240-B89D-21A412356690}"/>
              </c:ext>
            </c:extLst>
          </c:dPt>
          <c:cat>
            <c:strRef>
              <c:f>Summary!$A$3:$A$12</c:f>
              <c:strCache>
                <c:ptCount val="10"/>
                <c:pt idx="0">
                  <c:v>Energy</c:v>
                </c:pt>
                <c:pt idx="1">
                  <c:v>Vehicles owned/operated by organisation</c:v>
                </c:pt>
                <c:pt idx="2">
                  <c:v>Electricity</c:v>
                </c:pt>
                <c:pt idx="3">
                  <c:v>Heat</c:v>
                </c:pt>
                <c:pt idx="4">
                  <c:v>Travel</c:v>
                </c:pt>
                <c:pt idx="5">
                  <c:v>Supply </c:v>
                </c:pt>
                <c:pt idx="6">
                  <c:v>Organisational working - Staff</c:v>
                </c:pt>
                <c:pt idx="7">
                  <c:v>Water</c:v>
                </c:pt>
                <c:pt idx="8">
                  <c:v>Waste</c:v>
                </c:pt>
                <c:pt idx="9">
                  <c:v>Accommodation </c:v>
                </c:pt>
              </c:strCache>
            </c:strRef>
          </c:cat>
          <c:val>
            <c:numRef>
              <c:f>Summary!$B$3:$B$12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CA-5543-8464-B44D531B73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0</xdr:row>
      <xdr:rowOff>0</xdr:rowOff>
    </xdr:from>
    <xdr:to>
      <xdr:col>14</xdr:col>
      <xdr:colOff>660400</xdr:colOff>
      <xdr:row>31</xdr:row>
      <xdr:rowOff>139700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9DE380C-FEAF-414F-95AD-6CED3D47C2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137400" y="0"/>
          <a:ext cx="6438900" cy="64389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611909</xdr:colOff>
      <xdr:row>1</xdr:row>
      <xdr:rowOff>184727</xdr:rowOff>
    </xdr:from>
    <xdr:to>
      <xdr:col>10</xdr:col>
      <xdr:colOff>738909</xdr:colOff>
      <xdr:row>18</xdr:row>
      <xdr:rowOff>61191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BFEB8CE9-33B4-8241-8102-ABEFF0BE9C3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12</xdr:col>
      <xdr:colOff>381000</xdr:colOff>
      <xdr:row>0</xdr:row>
      <xdr:rowOff>11546</xdr:rowOff>
    </xdr:from>
    <xdr:to>
      <xdr:col>16</xdr:col>
      <xdr:colOff>554181</xdr:colOff>
      <xdr:row>15</xdr:row>
      <xdr:rowOff>196273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FF09C41-BB3E-D841-88CF-D6D6B6CCE5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303000" y="11546"/>
          <a:ext cx="3498272" cy="349827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omments" Target="../comments8.xml"/><Relationship Id="rId1" Type="http://schemas.openxmlformats.org/officeDocument/2006/relationships/vmlDrawing" Target="../drawings/vmlDrawing8.v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omments" Target="../comments9.xml"/><Relationship Id="rId1" Type="http://schemas.openxmlformats.org/officeDocument/2006/relationships/vmlDrawing" Target="../drawings/vmlDrawing9.v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0.xml"/><Relationship Id="rId1" Type="http://schemas.openxmlformats.org/officeDocument/2006/relationships/vmlDrawing" Target="../drawings/vmlDrawing10.v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omments" Target="../comments11.xml"/><Relationship Id="rId1" Type="http://schemas.openxmlformats.org/officeDocument/2006/relationships/vmlDrawing" Target="../drawings/vmlDrawing11.v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omments" Target="../comments12.xml"/><Relationship Id="rId1" Type="http://schemas.openxmlformats.org/officeDocument/2006/relationships/vmlDrawing" Target="../drawings/vmlDrawing12.v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comments" Target="../comments13.xml"/><Relationship Id="rId1" Type="http://schemas.openxmlformats.org/officeDocument/2006/relationships/vmlDrawing" Target="../drawings/vmlDrawing13.vml"/></Relationships>
</file>

<file path=xl/worksheets/_rels/sheet18.xml.rels><?xml version="1.0" encoding="UTF-8" standalone="yes"?>
<Relationships xmlns="http://schemas.openxmlformats.org/package/2006/relationships"><Relationship Id="rId8" Type="http://schemas.openxmlformats.org/officeDocument/2006/relationships/hyperlink" Target="http://passenger.km/" TargetMode="External"/><Relationship Id="rId13" Type="http://schemas.openxmlformats.org/officeDocument/2006/relationships/hyperlink" Target="http://passenger.km/" TargetMode="External"/><Relationship Id="rId3" Type="http://schemas.openxmlformats.org/officeDocument/2006/relationships/hyperlink" Target="http://passenger.km/" TargetMode="External"/><Relationship Id="rId7" Type="http://schemas.openxmlformats.org/officeDocument/2006/relationships/hyperlink" Target="http://passenger.km/" TargetMode="External"/><Relationship Id="rId12" Type="http://schemas.openxmlformats.org/officeDocument/2006/relationships/hyperlink" Target="http://passenger.km/" TargetMode="External"/><Relationship Id="rId2" Type="http://schemas.openxmlformats.org/officeDocument/2006/relationships/hyperlink" Target="http://passenger.km/" TargetMode="External"/><Relationship Id="rId1" Type="http://schemas.openxmlformats.org/officeDocument/2006/relationships/hyperlink" Target="http://passenger.km/" TargetMode="External"/><Relationship Id="rId6" Type="http://schemas.openxmlformats.org/officeDocument/2006/relationships/hyperlink" Target="http://passenger.km/" TargetMode="External"/><Relationship Id="rId11" Type="http://schemas.openxmlformats.org/officeDocument/2006/relationships/hyperlink" Target="http://passenger.km/" TargetMode="External"/><Relationship Id="rId5" Type="http://schemas.openxmlformats.org/officeDocument/2006/relationships/hyperlink" Target="http://passenger.km/" TargetMode="External"/><Relationship Id="rId15" Type="http://schemas.openxmlformats.org/officeDocument/2006/relationships/comments" Target="../comments14.xml"/><Relationship Id="rId10" Type="http://schemas.openxmlformats.org/officeDocument/2006/relationships/hyperlink" Target="http://passenger.km/" TargetMode="External"/><Relationship Id="rId4" Type="http://schemas.openxmlformats.org/officeDocument/2006/relationships/hyperlink" Target="http://passenger.km/" TargetMode="External"/><Relationship Id="rId9" Type="http://schemas.openxmlformats.org/officeDocument/2006/relationships/hyperlink" Target="http://passenger.km/" TargetMode="External"/><Relationship Id="rId14" Type="http://schemas.openxmlformats.org/officeDocument/2006/relationships/vmlDrawing" Target="../drawings/vmlDrawing14.vml"/></Relationships>
</file>

<file path=xl/worksheets/_rels/sheet19.xml.rels><?xml version="1.0" encoding="UTF-8" standalone="yes"?>
<Relationships xmlns="http://schemas.openxmlformats.org/package/2006/relationships"><Relationship Id="rId8" Type="http://schemas.openxmlformats.org/officeDocument/2006/relationships/hyperlink" Target="http://tonne.km/" TargetMode="External"/><Relationship Id="rId13" Type="http://schemas.openxmlformats.org/officeDocument/2006/relationships/hyperlink" Target="http://tonne.km/" TargetMode="External"/><Relationship Id="rId3" Type="http://schemas.openxmlformats.org/officeDocument/2006/relationships/hyperlink" Target="http://tonne.km/" TargetMode="External"/><Relationship Id="rId7" Type="http://schemas.openxmlformats.org/officeDocument/2006/relationships/hyperlink" Target="http://tonne.km/" TargetMode="External"/><Relationship Id="rId12" Type="http://schemas.openxmlformats.org/officeDocument/2006/relationships/hyperlink" Target="http://tonne.km/" TargetMode="External"/><Relationship Id="rId2" Type="http://schemas.openxmlformats.org/officeDocument/2006/relationships/hyperlink" Target="http://tonne.km/" TargetMode="External"/><Relationship Id="rId16" Type="http://schemas.openxmlformats.org/officeDocument/2006/relationships/comments" Target="../comments15.xml"/><Relationship Id="rId1" Type="http://schemas.openxmlformats.org/officeDocument/2006/relationships/hyperlink" Target="http://tonne.km/" TargetMode="External"/><Relationship Id="rId6" Type="http://schemas.openxmlformats.org/officeDocument/2006/relationships/hyperlink" Target="http://tonne.km/" TargetMode="External"/><Relationship Id="rId11" Type="http://schemas.openxmlformats.org/officeDocument/2006/relationships/hyperlink" Target="http://tonne.km/" TargetMode="External"/><Relationship Id="rId5" Type="http://schemas.openxmlformats.org/officeDocument/2006/relationships/hyperlink" Target="http://tonne.km/" TargetMode="External"/><Relationship Id="rId15" Type="http://schemas.openxmlformats.org/officeDocument/2006/relationships/vmlDrawing" Target="../drawings/vmlDrawing15.vml"/><Relationship Id="rId10" Type="http://schemas.openxmlformats.org/officeDocument/2006/relationships/hyperlink" Target="http://tonne.km/" TargetMode="External"/><Relationship Id="rId4" Type="http://schemas.openxmlformats.org/officeDocument/2006/relationships/hyperlink" Target="http://tonne.km/" TargetMode="External"/><Relationship Id="rId9" Type="http://schemas.openxmlformats.org/officeDocument/2006/relationships/hyperlink" Target="http://tonne.km/" TargetMode="External"/><Relationship Id="rId14" Type="http://schemas.openxmlformats.org/officeDocument/2006/relationships/hyperlink" Target="http://tonne.km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http://passenger.km/" TargetMode="External"/><Relationship Id="rId3" Type="http://schemas.openxmlformats.org/officeDocument/2006/relationships/hyperlink" Target="http://passenger.km/" TargetMode="External"/><Relationship Id="rId7" Type="http://schemas.openxmlformats.org/officeDocument/2006/relationships/hyperlink" Target="http://passenger.km/" TargetMode="External"/><Relationship Id="rId2" Type="http://schemas.openxmlformats.org/officeDocument/2006/relationships/hyperlink" Target="http://passenger.km/" TargetMode="External"/><Relationship Id="rId1" Type="http://schemas.openxmlformats.org/officeDocument/2006/relationships/hyperlink" Target="http://passenger.km/" TargetMode="External"/><Relationship Id="rId6" Type="http://schemas.openxmlformats.org/officeDocument/2006/relationships/hyperlink" Target="http://passenger.km/" TargetMode="External"/><Relationship Id="rId5" Type="http://schemas.openxmlformats.org/officeDocument/2006/relationships/hyperlink" Target="http://passenger.km/" TargetMode="External"/><Relationship Id="rId10" Type="http://schemas.openxmlformats.org/officeDocument/2006/relationships/comments" Target="../comments5.xml"/><Relationship Id="rId4" Type="http://schemas.openxmlformats.org/officeDocument/2006/relationships/hyperlink" Target="http://passenger.km/" TargetMode="External"/><Relationship Id="rId9" Type="http://schemas.openxmlformats.org/officeDocument/2006/relationships/vmlDrawing" Target="../drawings/vmlDrawing5.v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comments" Target="../comments6.xml"/><Relationship Id="rId3" Type="http://schemas.openxmlformats.org/officeDocument/2006/relationships/hyperlink" Target="http://passenger.km/" TargetMode="External"/><Relationship Id="rId7" Type="http://schemas.openxmlformats.org/officeDocument/2006/relationships/vmlDrawing" Target="../drawings/vmlDrawing6.vml"/><Relationship Id="rId2" Type="http://schemas.openxmlformats.org/officeDocument/2006/relationships/hyperlink" Target="http://passenger.km/" TargetMode="External"/><Relationship Id="rId1" Type="http://schemas.openxmlformats.org/officeDocument/2006/relationships/hyperlink" Target="http://passenger.km/" TargetMode="External"/><Relationship Id="rId6" Type="http://schemas.openxmlformats.org/officeDocument/2006/relationships/hyperlink" Target="http://passenger.km/" TargetMode="External"/><Relationship Id="rId5" Type="http://schemas.openxmlformats.org/officeDocument/2006/relationships/hyperlink" Target="http://passenger.km/" TargetMode="External"/><Relationship Id="rId4" Type="http://schemas.openxmlformats.org/officeDocument/2006/relationships/hyperlink" Target="http://passenger.km/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hyperlink" Target="http://tonne.km/" TargetMode="External"/><Relationship Id="rId2" Type="http://schemas.openxmlformats.org/officeDocument/2006/relationships/hyperlink" Target="http://tonne.km/" TargetMode="External"/><Relationship Id="rId1" Type="http://schemas.openxmlformats.org/officeDocument/2006/relationships/hyperlink" Target="http://tonne.km/" TargetMode="External"/><Relationship Id="rId5" Type="http://schemas.openxmlformats.org/officeDocument/2006/relationships/comments" Target="../comments7.xml"/><Relationship Id="rId4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4965D1-A65D-6F4E-8D03-362A982C36FB}">
  <sheetPr codeName="Sheet2">
    <tabColor theme="2" tint="-9.9978637043366805E-2"/>
  </sheetPr>
  <dimension ref="A1:I105"/>
  <sheetViews>
    <sheetView zoomScaleNormal="100" workbookViewId="0">
      <selection activeCell="P29" sqref="P29"/>
    </sheetView>
  </sheetViews>
  <sheetFormatPr baseColWidth="10" defaultRowHeight="16" x14ac:dyDescent="0.2"/>
  <cols>
    <col min="2" max="2" width="13.6640625" customWidth="1"/>
    <col min="3" max="3" width="17.5" bestFit="1" customWidth="1"/>
    <col min="4" max="4" width="19.1640625" bestFit="1" customWidth="1"/>
  </cols>
  <sheetData>
    <row r="1" spans="1:5" x14ac:dyDescent="0.2">
      <c r="A1" s="197"/>
      <c r="B1" s="197"/>
      <c r="C1" s="197"/>
      <c r="D1" s="186" t="s">
        <v>466</v>
      </c>
      <c r="E1" s="186" t="s">
        <v>16</v>
      </c>
    </row>
    <row r="2" spans="1:5" x14ac:dyDescent="0.2">
      <c r="A2" s="201" t="s">
        <v>457</v>
      </c>
      <c r="B2" s="202"/>
      <c r="C2" s="202"/>
      <c r="D2" s="202"/>
      <c r="E2" s="203"/>
    </row>
    <row r="3" spans="1:5" x14ac:dyDescent="0.2">
      <c r="A3" s="187" t="s">
        <v>459</v>
      </c>
      <c r="B3" s="188" t="s">
        <v>460</v>
      </c>
      <c r="C3" s="2" t="s">
        <v>96</v>
      </c>
      <c r="D3" s="2"/>
      <c r="E3" s="2"/>
    </row>
    <row r="4" spans="1:5" x14ac:dyDescent="0.2">
      <c r="A4" s="187"/>
      <c r="B4" s="188"/>
      <c r="C4" s="2" t="s">
        <v>95</v>
      </c>
      <c r="D4" s="2"/>
      <c r="E4" s="2"/>
    </row>
    <row r="5" spans="1:5" x14ac:dyDescent="0.2">
      <c r="A5" s="187"/>
      <c r="B5" s="188" t="s">
        <v>461</v>
      </c>
      <c r="C5" s="2" t="s">
        <v>96</v>
      </c>
      <c r="D5" s="2"/>
      <c r="E5" s="2"/>
    </row>
    <row r="6" spans="1:5" x14ac:dyDescent="0.2">
      <c r="A6" s="187"/>
      <c r="B6" s="188"/>
      <c r="C6" s="2" t="s">
        <v>95</v>
      </c>
      <c r="D6" s="2"/>
      <c r="E6" s="2"/>
    </row>
    <row r="7" spans="1:5" x14ac:dyDescent="0.2">
      <c r="A7" s="187" t="s">
        <v>28</v>
      </c>
      <c r="B7" s="187"/>
      <c r="C7" s="2" t="s">
        <v>96</v>
      </c>
      <c r="D7" s="2"/>
      <c r="E7" s="2"/>
    </row>
    <row r="8" spans="1:5" x14ac:dyDescent="0.2">
      <c r="A8" s="187"/>
      <c r="B8" s="187"/>
      <c r="C8" s="2" t="s">
        <v>95</v>
      </c>
      <c r="D8" s="2"/>
      <c r="E8" s="2"/>
    </row>
    <row r="9" spans="1:5" x14ac:dyDescent="0.2">
      <c r="A9" s="198" t="s">
        <v>479</v>
      </c>
      <c r="B9" s="199"/>
      <c r="C9" s="199"/>
      <c r="D9" s="199"/>
      <c r="E9" s="200"/>
    </row>
    <row r="10" spans="1:5" x14ac:dyDescent="0.2">
      <c r="A10" s="187" t="s">
        <v>463</v>
      </c>
      <c r="B10" s="187"/>
      <c r="C10" s="2" t="s">
        <v>96</v>
      </c>
      <c r="D10" s="2"/>
      <c r="E10" s="2"/>
    </row>
    <row r="11" spans="1:5" x14ac:dyDescent="0.2">
      <c r="A11" s="187"/>
      <c r="B11" s="187"/>
      <c r="C11" s="2" t="s">
        <v>95</v>
      </c>
      <c r="D11" s="2"/>
      <c r="E11" s="2"/>
    </row>
    <row r="12" spans="1:5" x14ac:dyDescent="0.2">
      <c r="A12" s="187"/>
      <c r="B12" s="187"/>
      <c r="C12" s="2" t="s">
        <v>464</v>
      </c>
      <c r="D12" s="2"/>
      <c r="E12" s="2"/>
    </row>
    <row r="13" spans="1:5" x14ac:dyDescent="0.2">
      <c r="A13" s="187"/>
      <c r="B13" s="187"/>
      <c r="C13" s="2" t="s">
        <v>119</v>
      </c>
      <c r="D13" s="2"/>
      <c r="E13" s="2"/>
    </row>
    <row r="14" spans="1:5" x14ac:dyDescent="0.2">
      <c r="A14" s="187" t="s">
        <v>439</v>
      </c>
      <c r="B14" s="187"/>
      <c r="C14" s="2" t="s">
        <v>95</v>
      </c>
      <c r="D14" s="2"/>
      <c r="E14" s="2"/>
    </row>
    <row r="15" spans="1:5" x14ac:dyDescent="0.2">
      <c r="A15" s="187"/>
      <c r="B15" s="187"/>
      <c r="C15" s="2" t="s">
        <v>96</v>
      </c>
      <c r="D15" s="2"/>
      <c r="E15" s="2"/>
    </row>
    <row r="16" spans="1:5" x14ac:dyDescent="0.2">
      <c r="A16" s="187" t="s">
        <v>425</v>
      </c>
      <c r="B16" s="187"/>
      <c r="C16" s="187"/>
      <c r="D16" s="2"/>
      <c r="E16" s="2"/>
    </row>
    <row r="17" spans="1:5" x14ac:dyDescent="0.2">
      <c r="A17" s="187" t="s">
        <v>426</v>
      </c>
      <c r="B17" s="187"/>
      <c r="C17" s="187"/>
      <c r="D17" s="2"/>
      <c r="E17" s="2"/>
    </row>
    <row r="18" spans="1:5" x14ac:dyDescent="0.2">
      <c r="A18" s="204" t="s">
        <v>4</v>
      </c>
      <c r="B18" s="205"/>
      <c r="C18" s="205"/>
      <c r="D18" s="205"/>
      <c r="E18" s="206"/>
    </row>
    <row r="19" spans="1:5" x14ac:dyDescent="0.2">
      <c r="A19" s="188" t="s">
        <v>451</v>
      </c>
      <c r="B19" s="192" t="s">
        <v>72</v>
      </c>
      <c r="C19" s="175" t="s">
        <v>74</v>
      </c>
      <c r="D19" s="2" t="s">
        <v>107</v>
      </c>
      <c r="E19" s="2"/>
    </row>
    <row r="20" spans="1:5" x14ac:dyDescent="0.2">
      <c r="A20" s="188"/>
      <c r="B20" s="193"/>
      <c r="C20" s="2" t="s">
        <v>36</v>
      </c>
      <c r="D20" s="2" t="s">
        <v>107</v>
      </c>
      <c r="E20" s="2"/>
    </row>
    <row r="21" spans="1:5" x14ac:dyDescent="0.2">
      <c r="A21" s="188"/>
      <c r="B21" s="194"/>
      <c r="C21" s="2" t="s">
        <v>35</v>
      </c>
      <c r="D21" s="2" t="s">
        <v>107</v>
      </c>
      <c r="E21" s="2"/>
    </row>
    <row r="22" spans="1:5" x14ac:dyDescent="0.2">
      <c r="A22" s="188"/>
      <c r="B22" s="195" t="s">
        <v>34</v>
      </c>
      <c r="C22" s="196"/>
      <c r="D22" s="2" t="s">
        <v>107</v>
      </c>
      <c r="E22" s="2"/>
    </row>
    <row r="23" spans="1:5" x14ac:dyDescent="0.2">
      <c r="A23" s="188"/>
      <c r="B23" s="195" t="s">
        <v>3</v>
      </c>
      <c r="C23" s="196"/>
      <c r="D23" s="2" t="s">
        <v>107</v>
      </c>
      <c r="E23" s="2"/>
    </row>
    <row r="24" spans="1:5" x14ac:dyDescent="0.2">
      <c r="A24" s="204" t="s">
        <v>5</v>
      </c>
      <c r="B24" s="205"/>
      <c r="C24" s="205"/>
      <c r="D24" s="205"/>
      <c r="E24" s="206"/>
    </row>
    <row r="25" spans="1:5" x14ac:dyDescent="0.2">
      <c r="A25" s="187" t="s">
        <v>465</v>
      </c>
      <c r="B25" s="187"/>
      <c r="C25" s="187"/>
      <c r="D25" s="2" t="s">
        <v>107</v>
      </c>
      <c r="E25" s="2"/>
    </row>
    <row r="26" spans="1:5" x14ac:dyDescent="0.2">
      <c r="A26" s="187" t="s">
        <v>421</v>
      </c>
      <c r="B26" s="187"/>
      <c r="C26" s="187"/>
      <c r="D26" s="2" t="s">
        <v>107</v>
      </c>
      <c r="E26" s="2"/>
    </row>
    <row r="27" spans="1:5" x14ac:dyDescent="0.2">
      <c r="A27" s="189" t="s">
        <v>458</v>
      </c>
      <c r="B27" s="190"/>
      <c r="C27" s="190"/>
      <c r="D27" s="190"/>
      <c r="E27" s="191"/>
    </row>
    <row r="28" spans="1:5" x14ac:dyDescent="0.2">
      <c r="A28" s="187" t="s">
        <v>52</v>
      </c>
      <c r="B28" s="187"/>
      <c r="C28" s="2" t="s">
        <v>122</v>
      </c>
      <c r="D28" s="2" t="s">
        <v>113</v>
      </c>
      <c r="E28" s="2"/>
    </row>
    <row r="29" spans="1:5" x14ac:dyDescent="0.2">
      <c r="A29" s="187"/>
      <c r="B29" s="187"/>
      <c r="C29" s="2" t="s">
        <v>123</v>
      </c>
      <c r="D29" s="2" t="s">
        <v>113</v>
      </c>
      <c r="E29" s="2"/>
    </row>
    <row r="30" spans="1:5" x14ac:dyDescent="0.2">
      <c r="A30" s="187"/>
      <c r="B30" s="187"/>
      <c r="C30" s="2" t="s">
        <v>55</v>
      </c>
      <c r="D30" s="2" t="s">
        <v>113</v>
      </c>
      <c r="E30" s="2"/>
    </row>
    <row r="31" spans="1:5" x14ac:dyDescent="0.2">
      <c r="A31" s="187" t="s">
        <v>120</v>
      </c>
      <c r="B31" s="187"/>
      <c r="C31" s="2" t="s">
        <v>234</v>
      </c>
      <c r="D31" s="2" t="s">
        <v>113</v>
      </c>
      <c r="E31" s="2"/>
    </row>
    <row r="32" spans="1:5" x14ac:dyDescent="0.2">
      <c r="A32" s="187"/>
      <c r="B32" s="187"/>
      <c r="C32" s="2" t="s">
        <v>51</v>
      </c>
      <c r="D32" s="2" t="s">
        <v>113</v>
      </c>
      <c r="E32" s="2"/>
    </row>
    <row r="33" spans="1:5" x14ac:dyDescent="0.2">
      <c r="A33" s="187" t="s">
        <v>111</v>
      </c>
      <c r="B33" s="187"/>
      <c r="C33" s="2" t="s">
        <v>112</v>
      </c>
      <c r="D33" s="2" t="s">
        <v>113</v>
      </c>
      <c r="E33" s="2"/>
    </row>
    <row r="34" spans="1:5" x14ac:dyDescent="0.2">
      <c r="A34" s="187"/>
      <c r="B34" s="187"/>
      <c r="C34" s="2" t="s">
        <v>114</v>
      </c>
      <c r="D34" s="2" t="s">
        <v>113</v>
      </c>
      <c r="E34" s="2"/>
    </row>
    <row r="35" spans="1:5" x14ac:dyDescent="0.2">
      <c r="A35" s="187" t="s">
        <v>433</v>
      </c>
      <c r="B35" s="187"/>
      <c r="C35" s="2" t="s">
        <v>496</v>
      </c>
      <c r="D35" s="2"/>
      <c r="E35" s="2"/>
    </row>
    <row r="36" spans="1:5" x14ac:dyDescent="0.2">
      <c r="A36" s="187"/>
      <c r="B36" s="187"/>
      <c r="C36" s="2" t="s">
        <v>96</v>
      </c>
      <c r="D36" s="2"/>
      <c r="E36" s="2"/>
    </row>
    <row r="37" spans="1:5" x14ac:dyDescent="0.2">
      <c r="A37" s="187"/>
      <c r="B37" s="187"/>
      <c r="C37" s="2" t="s">
        <v>97</v>
      </c>
      <c r="D37" s="2"/>
      <c r="E37" s="2"/>
    </row>
    <row r="38" spans="1:5" x14ac:dyDescent="0.2">
      <c r="A38" s="187"/>
      <c r="B38" s="187"/>
      <c r="C38" s="2" t="s">
        <v>119</v>
      </c>
      <c r="D38" s="2"/>
      <c r="E38" s="2"/>
    </row>
    <row r="39" spans="1:5" x14ac:dyDescent="0.2">
      <c r="A39" s="187" t="s">
        <v>12</v>
      </c>
      <c r="B39" s="187" t="s">
        <v>39</v>
      </c>
      <c r="C39" s="2" t="s">
        <v>494</v>
      </c>
      <c r="D39" s="2" t="s">
        <v>113</v>
      </c>
      <c r="E39" s="2"/>
    </row>
    <row r="40" spans="1:5" x14ac:dyDescent="0.2">
      <c r="A40" s="187"/>
      <c r="B40" s="187"/>
      <c r="C40" s="2" t="s">
        <v>40</v>
      </c>
      <c r="D40" s="2" t="s">
        <v>113</v>
      </c>
      <c r="E40" s="2"/>
    </row>
    <row r="41" spans="1:5" x14ac:dyDescent="0.2">
      <c r="A41" s="187"/>
      <c r="B41" s="187" t="s">
        <v>46</v>
      </c>
      <c r="C41" s="2" t="s">
        <v>494</v>
      </c>
      <c r="D41" s="2" t="s">
        <v>113</v>
      </c>
      <c r="E41" s="2"/>
    </row>
    <row r="42" spans="1:5" x14ac:dyDescent="0.2">
      <c r="A42" s="187"/>
      <c r="B42" s="187"/>
      <c r="C42" s="2" t="s">
        <v>495</v>
      </c>
      <c r="D42" s="2" t="s">
        <v>113</v>
      </c>
      <c r="E42" s="2"/>
    </row>
    <row r="43" spans="1:5" x14ac:dyDescent="0.2">
      <c r="A43" s="187"/>
      <c r="B43" s="187"/>
      <c r="C43" s="2" t="s">
        <v>40</v>
      </c>
      <c r="D43" s="2" t="s">
        <v>113</v>
      </c>
      <c r="E43" s="2"/>
    </row>
    <row r="44" spans="1:5" x14ac:dyDescent="0.2">
      <c r="A44" s="187"/>
      <c r="B44" s="187"/>
      <c r="C44" s="2" t="s">
        <v>41</v>
      </c>
      <c r="D44" s="2" t="s">
        <v>113</v>
      </c>
      <c r="E44" s="2"/>
    </row>
    <row r="45" spans="1:5" x14ac:dyDescent="0.2">
      <c r="A45" s="189" t="s">
        <v>480</v>
      </c>
      <c r="B45" s="190"/>
      <c r="C45" s="190"/>
      <c r="D45" s="190"/>
      <c r="E45" s="191"/>
    </row>
    <row r="46" spans="1:5" x14ac:dyDescent="0.2">
      <c r="A46" s="207" t="s">
        <v>439</v>
      </c>
      <c r="B46" s="208"/>
      <c r="C46" s="2" t="s">
        <v>95</v>
      </c>
      <c r="D46" s="2"/>
      <c r="E46" s="2"/>
    </row>
    <row r="47" spans="1:5" x14ac:dyDescent="0.2">
      <c r="A47" s="209"/>
      <c r="B47" s="210"/>
      <c r="C47" s="2" t="s">
        <v>96</v>
      </c>
      <c r="D47" s="2"/>
      <c r="E47" s="2"/>
    </row>
    <row r="48" spans="1:5" x14ac:dyDescent="0.2">
      <c r="A48" s="211"/>
      <c r="B48" s="212"/>
      <c r="C48" s="2" t="s">
        <v>119</v>
      </c>
      <c r="D48" s="2"/>
      <c r="E48" s="2"/>
    </row>
    <row r="49" spans="1:5" x14ac:dyDescent="0.2">
      <c r="A49" s="187" t="s">
        <v>425</v>
      </c>
      <c r="B49" s="187"/>
      <c r="C49" s="187"/>
      <c r="D49" s="2"/>
      <c r="E49" s="2"/>
    </row>
    <row r="50" spans="1:5" x14ac:dyDescent="0.2">
      <c r="A50" s="187" t="s">
        <v>426</v>
      </c>
      <c r="B50" s="187"/>
      <c r="C50" s="187"/>
      <c r="D50" s="2"/>
      <c r="E50" s="2"/>
    </row>
    <row r="51" spans="1:5" x14ac:dyDescent="0.2">
      <c r="A51" s="187" t="s">
        <v>133</v>
      </c>
      <c r="B51" s="187"/>
      <c r="C51" s="2" t="s">
        <v>39</v>
      </c>
      <c r="D51" s="2" t="s">
        <v>131</v>
      </c>
      <c r="E51" s="2"/>
    </row>
    <row r="52" spans="1:5" x14ac:dyDescent="0.2">
      <c r="A52" s="187"/>
      <c r="B52" s="187"/>
      <c r="C52" s="2" t="s">
        <v>46</v>
      </c>
      <c r="D52" s="2" t="s">
        <v>131</v>
      </c>
      <c r="E52" s="2"/>
    </row>
    <row r="53" spans="1:5" x14ac:dyDescent="0.2">
      <c r="A53" s="187" t="s">
        <v>134</v>
      </c>
      <c r="B53" s="187"/>
      <c r="C53" s="187"/>
      <c r="D53" s="2" t="s">
        <v>131</v>
      </c>
      <c r="E53" s="2"/>
    </row>
    <row r="54" spans="1:5" x14ac:dyDescent="0.2">
      <c r="A54" s="213" t="s">
        <v>467</v>
      </c>
      <c r="B54" s="213"/>
      <c r="C54" s="213"/>
      <c r="D54" s="2" t="s">
        <v>131</v>
      </c>
      <c r="E54" s="2"/>
    </row>
    <row r="55" spans="1:5" x14ac:dyDescent="0.2">
      <c r="A55" s="213" t="s">
        <v>484</v>
      </c>
      <c r="B55" s="213"/>
      <c r="C55" s="213"/>
      <c r="D55" s="2" t="s">
        <v>131</v>
      </c>
      <c r="E55" s="2"/>
    </row>
    <row r="56" spans="1:5" x14ac:dyDescent="0.2">
      <c r="A56" s="189" t="s">
        <v>481</v>
      </c>
      <c r="B56" s="190"/>
      <c r="C56" s="190"/>
      <c r="D56" s="190"/>
      <c r="E56" s="191"/>
    </row>
    <row r="57" spans="1:5" ht="17" customHeight="1" x14ac:dyDescent="0.2">
      <c r="A57" s="188" t="s">
        <v>485</v>
      </c>
      <c r="B57" s="188"/>
      <c r="C57" s="188"/>
      <c r="D57" s="2" t="s">
        <v>148</v>
      </c>
      <c r="E57" s="2"/>
    </row>
    <row r="58" spans="1:5" x14ac:dyDescent="0.2">
      <c r="A58" s="189" t="s">
        <v>482</v>
      </c>
      <c r="B58" s="190"/>
      <c r="C58" s="190"/>
      <c r="D58" s="190"/>
      <c r="E58" s="191"/>
    </row>
    <row r="59" spans="1:5" x14ac:dyDescent="0.2">
      <c r="A59" s="187" t="s">
        <v>72</v>
      </c>
      <c r="B59" s="187"/>
      <c r="C59" s="187"/>
      <c r="D59" s="2"/>
      <c r="E59" s="2"/>
    </row>
    <row r="60" spans="1:5" x14ac:dyDescent="0.2">
      <c r="A60" s="187" t="s">
        <v>486</v>
      </c>
      <c r="B60" s="187"/>
      <c r="C60" s="187"/>
      <c r="D60" s="2"/>
      <c r="E60" s="2"/>
    </row>
    <row r="61" spans="1:5" x14ac:dyDescent="0.2">
      <c r="A61" s="187" t="s">
        <v>74</v>
      </c>
      <c r="B61" s="187"/>
      <c r="C61" s="187"/>
      <c r="D61" s="2"/>
      <c r="E61" s="2"/>
    </row>
    <row r="62" spans="1:5" x14ac:dyDescent="0.2">
      <c r="A62" s="187" t="s">
        <v>36</v>
      </c>
      <c r="B62" s="187"/>
      <c r="C62" s="187"/>
      <c r="D62" s="2"/>
      <c r="E62" s="2"/>
    </row>
    <row r="63" spans="1:5" x14ac:dyDescent="0.2">
      <c r="A63" s="187" t="s">
        <v>75</v>
      </c>
      <c r="B63" s="187"/>
      <c r="C63" s="187"/>
      <c r="D63" s="2"/>
      <c r="E63" s="2"/>
    </row>
    <row r="64" spans="1:5" x14ac:dyDescent="0.2">
      <c r="A64" s="189" t="s">
        <v>483</v>
      </c>
      <c r="B64" s="190"/>
      <c r="C64" s="190"/>
      <c r="D64" s="190"/>
      <c r="E64" s="191"/>
    </row>
    <row r="65" spans="1:9" x14ac:dyDescent="0.2">
      <c r="A65" s="188" t="s">
        <v>468</v>
      </c>
      <c r="B65" s="195" t="s">
        <v>487</v>
      </c>
      <c r="C65" s="196"/>
      <c r="D65" s="2" t="s">
        <v>152</v>
      </c>
      <c r="E65" s="2"/>
    </row>
    <row r="66" spans="1:9" x14ac:dyDescent="0.2">
      <c r="A66" s="188"/>
      <c r="B66" s="195" t="s">
        <v>488</v>
      </c>
      <c r="C66" s="196"/>
      <c r="D66" s="2" t="s">
        <v>152</v>
      </c>
      <c r="E66" s="2"/>
    </row>
    <row r="67" spans="1:9" x14ac:dyDescent="0.2">
      <c r="A67" s="188"/>
      <c r="B67" s="195" t="s">
        <v>489</v>
      </c>
      <c r="C67" s="196"/>
      <c r="D67" s="2" t="s">
        <v>152</v>
      </c>
      <c r="E67" s="2"/>
    </row>
    <row r="68" spans="1:9" x14ac:dyDescent="0.2">
      <c r="A68" s="188"/>
      <c r="B68" s="195" t="s">
        <v>490</v>
      </c>
      <c r="C68" s="196"/>
      <c r="D68" s="2" t="s">
        <v>152</v>
      </c>
      <c r="E68" s="2"/>
    </row>
    <row r="69" spans="1:9" x14ac:dyDescent="0.2">
      <c r="A69" s="189" t="s">
        <v>11</v>
      </c>
      <c r="B69" s="190"/>
      <c r="C69" s="190"/>
      <c r="D69" s="190"/>
      <c r="E69" s="191"/>
    </row>
    <row r="70" spans="1:9" x14ac:dyDescent="0.2">
      <c r="A70" s="207" t="s">
        <v>491</v>
      </c>
      <c r="B70" s="208"/>
      <c r="C70" s="2" t="s">
        <v>470</v>
      </c>
      <c r="D70" s="2" t="s">
        <v>86</v>
      </c>
      <c r="E70" s="2"/>
      <c r="I70" s="220"/>
    </row>
    <row r="71" spans="1:9" x14ac:dyDescent="0.2">
      <c r="A71" s="209"/>
      <c r="B71" s="210"/>
      <c r="C71" s="2" t="s">
        <v>477</v>
      </c>
      <c r="D71" s="2" t="s">
        <v>86</v>
      </c>
      <c r="E71" s="2"/>
      <c r="I71" s="220"/>
    </row>
    <row r="72" spans="1:9" x14ac:dyDescent="0.2">
      <c r="A72" s="209"/>
      <c r="B72" s="210"/>
      <c r="C72" s="2" t="s">
        <v>476</v>
      </c>
      <c r="D72" s="2" t="s">
        <v>86</v>
      </c>
      <c r="E72" s="2"/>
      <c r="I72" s="220"/>
    </row>
    <row r="73" spans="1:9" x14ac:dyDescent="0.2">
      <c r="A73" s="211"/>
      <c r="B73" s="212"/>
      <c r="C73" s="2" t="s">
        <v>210</v>
      </c>
      <c r="D73" s="2" t="s">
        <v>86</v>
      </c>
      <c r="E73" s="2"/>
      <c r="I73" s="220"/>
    </row>
    <row r="74" spans="1:9" x14ac:dyDescent="0.2">
      <c r="A74" s="207" t="s">
        <v>471</v>
      </c>
      <c r="B74" s="208"/>
      <c r="C74" s="2" t="s">
        <v>476</v>
      </c>
      <c r="D74" s="2" t="s">
        <v>86</v>
      </c>
      <c r="E74" s="2"/>
      <c r="I74" s="220"/>
    </row>
    <row r="75" spans="1:9" x14ac:dyDescent="0.2">
      <c r="A75" s="209"/>
      <c r="B75" s="210"/>
      <c r="C75" s="2" t="s">
        <v>478</v>
      </c>
      <c r="D75" s="2" t="s">
        <v>86</v>
      </c>
      <c r="E75" s="2"/>
      <c r="I75" s="220"/>
    </row>
    <row r="76" spans="1:9" x14ac:dyDescent="0.2">
      <c r="A76" s="209"/>
      <c r="B76" s="210"/>
      <c r="C76" s="2" t="s">
        <v>210</v>
      </c>
      <c r="D76" s="2" t="s">
        <v>86</v>
      </c>
      <c r="E76" s="2"/>
      <c r="I76" s="220"/>
    </row>
    <row r="77" spans="1:9" x14ac:dyDescent="0.2">
      <c r="A77" s="211"/>
      <c r="B77" s="212"/>
      <c r="C77" s="2" t="s">
        <v>211</v>
      </c>
      <c r="D77" s="2" t="s">
        <v>86</v>
      </c>
      <c r="E77" s="2"/>
      <c r="I77" s="220"/>
    </row>
    <row r="78" spans="1:9" x14ac:dyDescent="0.2">
      <c r="A78" s="207" t="s">
        <v>220</v>
      </c>
      <c r="B78" s="208"/>
      <c r="C78" s="2" t="s">
        <v>470</v>
      </c>
      <c r="D78" s="2" t="s">
        <v>86</v>
      </c>
      <c r="E78" s="2"/>
    </row>
    <row r="79" spans="1:9" x14ac:dyDescent="0.2">
      <c r="A79" s="209"/>
      <c r="B79" s="210"/>
      <c r="C79" s="2" t="s">
        <v>477</v>
      </c>
      <c r="D79" s="2" t="s">
        <v>86</v>
      </c>
      <c r="E79" s="2"/>
    </row>
    <row r="80" spans="1:9" x14ac:dyDescent="0.2">
      <c r="A80" s="209"/>
      <c r="B80" s="210"/>
      <c r="C80" s="2" t="s">
        <v>476</v>
      </c>
      <c r="D80" s="2" t="s">
        <v>86</v>
      </c>
      <c r="E80" s="2"/>
    </row>
    <row r="81" spans="1:5" x14ac:dyDescent="0.2">
      <c r="A81" s="211"/>
      <c r="B81" s="212"/>
      <c r="C81" s="2" t="s">
        <v>210</v>
      </c>
      <c r="D81" s="2" t="s">
        <v>86</v>
      </c>
      <c r="E81" s="2"/>
    </row>
    <row r="82" spans="1:5" x14ac:dyDescent="0.2">
      <c r="A82" s="207" t="s">
        <v>78</v>
      </c>
      <c r="B82" s="208"/>
      <c r="C82" s="2" t="s">
        <v>477</v>
      </c>
      <c r="D82" s="2" t="s">
        <v>86</v>
      </c>
      <c r="E82" s="2"/>
    </row>
    <row r="83" spans="1:5" x14ac:dyDescent="0.2">
      <c r="A83" s="209"/>
      <c r="B83" s="210"/>
      <c r="C83" s="2" t="s">
        <v>476</v>
      </c>
      <c r="D83" s="2" t="s">
        <v>86</v>
      </c>
      <c r="E83" s="2"/>
    </row>
    <row r="84" spans="1:5" x14ac:dyDescent="0.2">
      <c r="A84" s="209"/>
      <c r="B84" s="210"/>
      <c r="C84" s="2" t="s">
        <v>478</v>
      </c>
      <c r="D84" s="2" t="s">
        <v>86</v>
      </c>
      <c r="E84" s="2"/>
    </row>
    <row r="85" spans="1:5" x14ac:dyDescent="0.2">
      <c r="A85" s="211"/>
      <c r="B85" s="212"/>
      <c r="C85" s="2" t="s">
        <v>210</v>
      </c>
      <c r="D85" s="2" t="s">
        <v>86</v>
      </c>
      <c r="E85" s="2"/>
    </row>
    <row r="86" spans="1:5" x14ac:dyDescent="0.2">
      <c r="A86" s="207" t="s">
        <v>492</v>
      </c>
      <c r="B86" s="208"/>
      <c r="C86" s="2" t="s">
        <v>477</v>
      </c>
      <c r="D86" s="2" t="s">
        <v>86</v>
      </c>
      <c r="E86" s="2"/>
    </row>
    <row r="87" spans="1:5" x14ac:dyDescent="0.2">
      <c r="A87" s="209"/>
      <c r="B87" s="210"/>
      <c r="C87" s="2" t="s">
        <v>476</v>
      </c>
      <c r="D87" s="2" t="s">
        <v>86</v>
      </c>
      <c r="E87" s="2"/>
    </row>
    <row r="88" spans="1:5" x14ac:dyDescent="0.2">
      <c r="A88" s="209"/>
      <c r="B88" s="210"/>
      <c r="C88" s="2" t="s">
        <v>478</v>
      </c>
      <c r="D88" s="2" t="s">
        <v>86</v>
      </c>
      <c r="E88" s="2"/>
    </row>
    <row r="89" spans="1:5" ht="16" customHeight="1" x14ac:dyDescent="0.2">
      <c r="A89" s="211"/>
      <c r="B89" s="212"/>
      <c r="C89" s="2" t="s">
        <v>210</v>
      </c>
      <c r="D89" s="2" t="s">
        <v>86</v>
      </c>
      <c r="E89" s="2"/>
    </row>
    <row r="90" spans="1:5" x14ac:dyDescent="0.2">
      <c r="A90" s="207" t="s">
        <v>79</v>
      </c>
      <c r="B90" s="208"/>
      <c r="C90" s="2" t="s">
        <v>470</v>
      </c>
      <c r="D90" s="2" t="s">
        <v>86</v>
      </c>
      <c r="E90" s="2"/>
    </row>
    <row r="91" spans="1:5" x14ac:dyDescent="0.2">
      <c r="A91" s="209"/>
      <c r="B91" s="210"/>
      <c r="C91" s="2" t="s">
        <v>477</v>
      </c>
      <c r="D91" s="2" t="s">
        <v>86</v>
      </c>
      <c r="E91" s="2"/>
    </row>
    <row r="92" spans="1:5" x14ac:dyDescent="0.2">
      <c r="A92" s="209"/>
      <c r="B92" s="210"/>
      <c r="C92" s="2" t="s">
        <v>476</v>
      </c>
      <c r="D92" s="2" t="s">
        <v>86</v>
      </c>
      <c r="E92" s="2"/>
    </row>
    <row r="93" spans="1:5" x14ac:dyDescent="0.2">
      <c r="A93" s="211"/>
      <c r="B93" s="212"/>
      <c r="C93" s="2" t="s">
        <v>210</v>
      </c>
      <c r="D93" s="2" t="s">
        <v>86</v>
      </c>
      <c r="E93" s="2"/>
    </row>
    <row r="94" spans="1:5" ht="16" customHeight="1" x14ac:dyDescent="0.2">
      <c r="A94" s="214" t="s">
        <v>493</v>
      </c>
      <c r="B94" s="215"/>
      <c r="C94" s="2" t="s">
        <v>476</v>
      </c>
      <c r="D94" s="2" t="s">
        <v>86</v>
      </c>
      <c r="E94" s="2"/>
    </row>
    <row r="95" spans="1:5" x14ac:dyDescent="0.2">
      <c r="A95" s="216"/>
      <c r="B95" s="217"/>
      <c r="C95" s="2" t="s">
        <v>210</v>
      </c>
      <c r="D95" s="2" t="s">
        <v>86</v>
      </c>
      <c r="E95" s="2"/>
    </row>
    <row r="96" spans="1:5" ht="16" customHeight="1" x14ac:dyDescent="0.2">
      <c r="A96" s="214" t="s">
        <v>212</v>
      </c>
      <c r="B96" s="215"/>
      <c r="C96" s="2" t="s">
        <v>470</v>
      </c>
      <c r="D96" s="2" t="s">
        <v>86</v>
      </c>
      <c r="E96" s="2"/>
    </row>
    <row r="97" spans="1:5" x14ac:dyDescent="0.2">
      <c r="A97" s="218"/>
      <c r="B97" s="219"/>
      <c r="C97" s="2" t="s">
        <v>477</v>
      </c>
      <c r="D97" s="2" t="s">
        <v>86</v>
      </c>
      <c r="E97" s="2"/>
    </row>
    <row r="98" spans="1:5" x14ac:dyDescent="0.2">
      <c r="A98" s="216"/>
      <c r="B98" s="217"/>
      <c r="C98" s="2" t="s">
        <v>476</v>
      </c>
      <c r="D98" s="2" t="s">
        <v>86</v>
      </c>
      <c r="E98" s="2"/>
    </row>
    <row r="99" spans="1:5" x14ac:dyDescent="0.2">
      <c r="A99" s="207" t="s">
        <v>214</v>
      </c>
      <c r="B99" s="208"/>
      <c r="C99" s="2" t="s">
        <v>477</v>
      </c>
      <c r="D99" s="2" t="s">
        <v>86</v>
      </c>
      <c r="E99" s="2"/>
    </row>
    <row r="100" spans="1:5" x14ac:dyDescent="0.2">
      <c r="A100" s="211"/>
      <c r="B100" s="212"/>
      <c r="C100" s="2" t="s">
        <v>476</v>
      </c>
      <c r="D100" s="2" t="s">
        <v>86</v>
      </c>
      <c r="E100" s="2"/>
    </row>
    <row r="101" spans="1:5" x14ac:dyDescent="0.2">
      <c r="A101" s="195" t="s">
        <v>215</v>
      </c>
      <c r="B101" s="196"/>
      <c r="C101" s="2" t="s">
        <v>477</v>
      </c>
      <c r="D101" s="2" t="s">
        <v>86</v>
      </c>
      <c r="E101" s="2"/>
    </row>
    <row r="102" spans="1:5" x14ac:dyDescent="0.2">
      <c r="A102" s="195" t="s">
        <v>216</v>
      </c>
      <c r="B102" s="196"/>
      <c r="C102" s="2" t="s">
        <v>477</v>
      </c>
      <c r="D102" s="2" t="s">
        <v>86</v>
      </c>
      <c r="E102" s="2"/>
    </row>
    <row r="103" spans="1:5" x14ac:dyDescent="0.2">
      <c r="A103" s="207" t="s">
        <v>217</v>
      </c>
      <c r="B103" s="208"/>
      <c r="C103" s="2" t="s">
        <v>477</v>
      </c>
      <c r="D103" s="2" t="s">
        <v>86</v>
      </c>
      <c r="E103" s="2"/>
    </row>
    <row r="104" spans="1:5" x14ac:dyDescent="0.2">
      <c r="A104" s="209"/>
      <c r="B104" s="210"/>
      <c r="C104" s="2" t="s">
        <v>476</v>
      </c>
      <c r="D104" s="2" t="s">
        <v>86</v>
      </c>
      <c r="E104" s="2"/>
    </row>
    <row r="105" spans="1:5" x14ac:dyDescent="0.2">
      <c r="A105" s="211"/>
      <c r="B105" s="212"/>
      <c r="C105" s="2" t="s">
        <v>210</v>
      </c>
      <c r="D105" s="2" t="s">
        <v>86</v>
      </c>
      <c r="E105" s="2"/>
    </row>
  </sheetData>
  <dataConsolidate/>
  <mergeCells count="66">
    <mergeCell ref="I70:I71"/>
    <mergeCell ref="I72:I73"/>
    <mergeCell ref="I74:I75"/>
    <mergeCell ref="I76:I77"/>
    <mergeCell ref="A82:B85"/>
    <mergeCell ref="A101:B101"/>
    <mergeCell ref="A102:B102"/>
    <mergeCell ref="A103:B105"/>
    <mergeCell ref="B68:C68"/>
    <mergeCell ref="B67:C67"/>
    <mergeCell ref="A70:B73"/>
    <mergeCell ref="A74:B77"/>
    <mergeCell ref="A78:B81"/>
    <mergeCell ref="A86:B89"/>
    <mergeCell ref="A90:B93"/>
    <mergeCell ref="A94:B95"/>
    <mergeCell ref="A96:B98"/>
    <mergeCell ref="A99:B100"/>
    <mergeCell ref="A56:E56"/>
    <mergeCell ref="A58:E58"/>
    <mergeCell ref="A64:E64"/>
    <mergeCell ref="A69:E69"/>
    <mergeCell ref="A46:B48"/>
    <mergeCell ref="A65:A68"/>
    <mergeCell ref="B65:C65"/>
    <mergeCell ref="B66:C66"/>
    <mergeCell ref="A55:C55"/>
    <mergeCell ref="A54:C54"/>
    <mergeCell ref="A63:C63"/>
    <mergeCell ref="A57:C57"/>
    <mergeCell ref="A59:C59"/>
    <mergeCell ref="A60:C60"/>
    <mergeCell ref="A61:C61"/>
    <mergeCell ref="A62:C62"/>
    <mergeCell ref="A1:C1"/>
    <mergeCell ref="A9:E9"/>
    <mergeCell ref="A2:E2"/>
    <mergeCell ref="A18:E18"/>
    <mergeCell ref="A24:E24"/>
    <mergeCell ref="A16:C16"/>
    <mergeCell ref="A17:C17"/>
    <mergeCell ref="A10:B13"/>
    <mergeCell ref="A14:B15"/>
    <mergeCell ref="A3:A6"/>
    <mergeCell ref="B3:B4"/>
    <mergeCell ref="B5:B6"/>
    <mergeCell ref="A7:B8"/>
    <mergeCell ref="A45:E45"/>
    <mergeCell ref="A51:B52"/>
    <mergeCell ref="A49:C49"/>
    <mergeCell ref="A50:C50"/>
    <mergeCell ref="A53:C53"/>
    <mergeCell ref="B39:B40"/>
    <mergeCell ref="B41:B44"/>
    <mergeCell ref="A39:A44"/>
    <mergeCell ref="A35:B38"/>
    <mergeCell ref="A33:B34"/>
    <mergeCell ref="A28:B30"/>
    <mergeCell ref="A31:B32"/>
    <mergeCell ref="A25:C25"/>
    <mergeCell ref="A26:C26"/>
    <mergeCell ref="A19:A23"/>
    <mergeCell ref="A27:E27"/>
    <mergeCell ref="B19:B21"/>
    <mergeCell ref="B22:C22"/>
    <mergeCell ref="B23:C23"/>
  </mergeCell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5">
        <x14:dataValidation type="list" allowBlank="1" showInputMessage="1" showErrorMessage="1" xr:uid="{6C1F368E-6EA2-454E-9F49-BE9C8C6D1C07}">
          <x14:formula1>
            <xm:f>Energy!$B$20:$B$21</xm:f>
          </x14:formula1>
          <xm:sqref>D3:D8</xm:sqref>
        </x14:dataValidation>
        <x14:dataValidation type="list" allowBlank="1" showInputMessage="1" showErrorMessage="1" xr:uid="{B7595788-BB2D-EA47-970D-CA0ECF17B53C}">
          <x14:formula1>
            <xm:f>'Vehicles owned by organisation'!$C$29:$C$30</xm:f>
          </x14:formula1>
          <xm:sqref>D10:D17</xm:sqref>
        </x14:dataValidation>
        <x14:dataValidation type="list" allowBlank="1" showInputMessage="1" showErrorMessage="1" xr:uid="{CB045D19-151F-CC47-A5B0-54394351D69E}">
          <x14:formula1>
            <xm:f>Electricity!$C$20</xm:f>
          </x14:formula1>
          <xm:sqref>D19:D23</xm:sqref>
        </x14:dataValidation>
        <x14:dataValidation type="list" allowBlank="1" showInputMessage="1" showErrorMessage="1" xr:uid="{A2DA446E-C7C8-7643-9D29-B86D35BC44F4}">
          <x14:formula1>
            <xm:f>Heat!$C$14</xm:f>
          </x14:formula1>
          <xm:sqref>D25:D26</xm:sqref>
        </x14:dataValidation>
        <x14:dataValidation type="list" allowBlank="1" showInputMessage="1" showErrorMessage="1" xr:uid="{61D53D48-9775-5144-B648-49486BE19601}">
          <x14:formula1>
            <xm:f>Travel!$C$41</xm:f>
          </x14:formula1>
          <xm:sqref>D28:D34</xm:sqref>
        </x14:dataValidation>
        <x14:dataValidation type="list" allowBlank="1" showInputMessage="1" showErrorMessage="1" xr:uid="{F3F0FDED-8342-9E49-9348-DA3B245F13FC}">
          <x14:formula1>
            <xm:f>Travel!$C$56:$C$57</xm:f>
          </x14:formula1>
          <xm:sqref>D35:D38</xm:sqref>
        </x14:dataValidation>
        <x14:dataValidation type="list" allowBlank="1" showInputMessage="1" showErrorMessage="1" xr:uid="{909E7D19-FFC7-594B-926F-F62070AC5AD7}">
          <x14:formula1>
            <xm:f>'Travel - Flights'!$D$27</xm:f>
          </x14:formula1>
          <xm:sqref>D39:D44</xm:sqref>
        </x14:dataValidation>
        <x14:dataValidation type="list" allowBlank="1" showInputMessage="1" showErrorMessage="1" xr:uid="{3F785550-061E-5C47-8DD9-EBF9EE87DFAB}">
          <x14:formula1>
            <xm:f>Supply!$C$39:$C$40</xm:f>
          </x14:formula1>
          <xm:sqref>D46:D50</xm:sqref>
        </x14:dataValidation>
        <x14:dataValidation type="list" allowBlank="1" showInputMessage="1" showErrorMessage="1" xr:uid="{8D85674E-AB68-6445-8812-766003E61916}">
          <x14:formula1>
            <xm:f>'Organisational working'!$B$15</xm:f>
          </x14:formula1>
          <xm:sqref>D57</xm:sqref>
        </x14:dataValidation>
        <x14:dataValidation type="list" allowBlank="1" showInputMessage="1" showErrorMessage="1" xr:uid="{BDEF1D0E-1272-9043-BBDB-A75E2B199332}">
          <x14:formula1>
            <xm:f>Water!$C$24:$C$25</xm:f>
          </x14:formula1>
          <xm:sqref>D59:D63</xm:sqref>
        </x14:dataValidation>
        <x14:dataValidation type="list" allowBlank="1" showInputMessage="1" showErrorMessage="1" xr:uid="{DB0B07D6-5921-0B47-8F0B-8845B52BD785}">
          <x14:formula1>
            <xm:f>Accomodation!$C$30</xm:f>
          </x14:formula1>
          <xm:sqref>D65:D68</xm:sqref>
        </x14:dataValidation>
        <x14:dataValidation type="list" allowBlank="1" showInputMessage="1" showErrorMessage="1" xr:uid="{178E0FAF-1B5D-334E-8435-56EDC01FC098}">
          <x14:formula1>
            <xm:f>'WTT Electricity'!$A$12:$A$19</xm:f>
          </x14:formula1>
          <xm:sqref>A19:A23</xm:sqref>
        </x14:dataValidation>
        <x14:dataValidation type="list" allowBlank="1" showInputMessage="1" showErrorMessage="1" xr:uid="{8E701500-AD04-0F47-B93E-32A0FD51ECBA}">
          <x14:formula1>
            <xm:f>Accomodation!$B$30:$B$83</xm:f>
          </x14:formula1>
          <xm:sqref>A65:A68</xm:sqref>
        </x14:dataValidation>
        <x14:dataValidation type="list" allowBlank="1" showInputMessage="1" showErrorMessage="1" xr:uid="{A1B34FE5-8DD1-4E46-9F57-F70464AD5D13}">
          <x14:formula1>
            <xm:f>Supply!$C$57</xm:f>
          </x14:formula1>
          <xm:sqref>D51:D55</xm:sqref>
        </x14:dataValidation>
        <x14:dataValidation type="list" allowBlank="1" showInputMessage="1" showErrorMessage="1" xr:uid="{6BF4A845-0C4F-D244-A7AE-17A1D42358C4}">
          <x14:formula1>
            <xm:f>'Waste disposal'!$D$102</xm:f>
          </x14:formula1>
          <xm:sqref>D70:D105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9AE767-0B3F-424D-998E-B828D126BB03}">
  <sheetPr codeName="Sheet11">
    <tabColor theme="5" tint="0.59999389629810485"/>
  </sheetPr>
  <dimension ref="A1:AE17"/>
  <sheetViews>
    <sheetView workbookViewId="0">
      <selection activeCell="C29" sqref="C29"/>
    </sheetView>
  </sheetViews>
  <sheetFormatPr baseColWidth="10" defaultRowHeight="16" x14ac:dyDescent="0.2"/>
  <cols>
    <col min="1" max="1" width="16.6640625" customWidth="1"/>
    <col min="2" max="2" width="14.1640625" bestFit="1" customWidth="1"/>
    <col min="3" max="3" width="30.33203125" bestFit="1" customWidth="1"/>
    <col min="9" max="9" width="15.83203125" bestFit="1" customWidth="1"/>
    <col min="11" max="11" width="13.33203125" bestFit="1" customWidth="1"/>
  </cols>
  <sheetData>
    <row r="1" spans="1:31" ht="33.75" customHeight="1" x14ac:dyDescent="0.2">
      <c r="A1" s="8" t="s">
        <v>15</v>
      </c>
      <c r="B1" s="8" t="s">
        <v>16</v>
      </c>
      <c r="C1" s="8"/>
      <c r="D1" s="8">
        <v>1</v>
      </c>
      <c r="E1" s="8">
        <v>2</v>
      </c>
      <c r="F1" s="8">
        <v>3</v>
      </c>
      <c r="G1" s="8">
        <v>4</v>
      </c>
      <c r="H1" s="8" t="s">
        <v>17</v>
      </c>
      <c r="I1" s="8" t="s">
        <v>18</v>
      </c>
      <c r="J1" s="40"/>
      <c r="K1" s="41" t="s">
        <v>29</v>
      </c>
      <c r="L1" s="30"/>
      <c r="M1" s="32"/>
      <c r="N1" s="32"/>
      <c r="O1" s="32"/>
      <c r="P1" s="32"/>
    </row>
    <row r="2" spans="1:31" ht="33.75" customHeight="1" x14ac:dyDescent="0.2">
      <c r="A2" s="241" t="s">
        <v>19</v>
      </c>
      <c r="B2" s="242"/>
      <c r="C2" s="243"/>
      <c r="D2" s="33">
        <f>D6</f>
        <v>0</v>
      </c>
      <c r="E2" s="33">
        <f t="shared" ref="E2:G2" si="0">E6</f>
        <v>0</v>
      </c>
      <c r="F2" s="33">
        <f t="shared" si="0"/>
        <v>0</v>
      </c>
      <c r="G2" s="33">
        <f t="shared" si="0"/>
        <v>0</v>
      </c>
      <c r="H2" s="10"/>
      <c r="I2" s="10">
        <f>SUM(I4:I6)</f>
        <v>0</v>
      </c>
      <c r="J2" s="42"/>
      <c r="K2" s="43">
        <f>SUM(D2:G2)</f>
        <v>0</v>
      </c>
      <c r="L2" s="34"/>
      <c r="M2" s="35"/>
      <c r="N2" s="35"/>
      <c r="O2" s="35"/>
      <c r="P2" s="3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</row>
    <row r="3" spans="1:31" ht="15.75" customHeight="1" x14ac:dyDescent="0.2">
      <c r="A3" s="36"/>
      <c r="B3" s="13"/>
      <c r="C3" s="13"/>
      <c r="D3" s="13"/>
      <c r="E3" s="13"/>
      <c r="F3" s="13"/>
      <c r="G3" s="13"/>
      <c r="H3" s="13"/>
      <c r="I3" s="13"/>
      <c r="J3" s="35"/>
      <c r="K3" s="13"/>
      <c r="L3" s="35"/>
      <c r="M3" s="35"/>
      <c r="N3" s="35"/>
      <c r="O3" s="35"/>
      <c r="P3" s="3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</row>
    <row r="4" spans="1:31" ht="15.75" customHeight="1" x14ac:dyDescent="0.2">
      <c r="A4" s="18"/>
      <c r="B4" s="34"/>
      <c r="C4" s="34"/>
      <c r="D4" s="34"/>
      <c r="E4" s="34"/>
      <c r="F4" s="34"/>
      <c r="G4" s="34"/>
      <c r="H4" s="34"/>
      <c r="I4" s="34"/>
      <c r="J4" s="34"/>
      <c r="K4" s="35"/>
      <c r="L4" s="35"/>
      <c r="M4" s="35"/>
      <c r="N4" s="35"/>
      <c r="O4" s="35"/>
      <c r="P4" s="3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</row>
    <row r="5" spans="1:31" ht="15.75" customHeight="1" x14ac:dyDescent="0.2">
      <c r="A5" s="239" t="s">
        <v>64</v>
      </c>
      <c r="B5" s="15" t="s">
        <v>23</v>
      </c>
      <c r="C5" s="15" t="str">
        <f>IF('Insert page'!D57='Organisational working'!B15,'Organisational working'!B15)</f>
        <v>per FTE Working Hour</v>
      </c>
      <c r="D5" s="16">
        <f>'Insert page'!E57</f>
        <v>0</v>
      </c>
      <c r="E5" s="16"/>
      <c r="F5" s="16"/>
      <c r="G5" s="16"/>
      <c r="H5" s="15">
        <f>SUM(D5:G5)</f>
        <v>0</v>
      </c>
      <c r="I5" s="15"/>
      <c r="J5" s="34"/>
      <c r="K5" s="35"/>
      <c r="L5" s="35"/>
      <c r="M5" s="35"/>
      <c r="N5" s="35"/>
      <c r="O5" s="35"/>
      <c r="P5" s="3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</row>
    <row r="6" spans="1:31" ht="15.75" customHeight="1" x14ac:dyDescent="0.2">
      <c r="A6" s="240"/>
      <c r="B6" s="16">
        <f>C17</f>
        <v>0.34075</v>
      </c>
      <c r="C6" s="15" t="s">
        <v>25</v>
      </c>
      <c r="D6" s="15">
        <f t="shared" ref="D6:G6" si="1">D5*$B6</f>
        <v>0</v>
      </c>
      <c r="E6" s="15">
        <f t="shared" si="1"/>
        <v>0</v>
      </c>
      <c r="F6" s="15">
        <f t="shared" si="1"/>
        <v>0</v>
      </c>
      <c r="G6" s="15">
        <f t="shared" si="1"/>
        <v>0</v>
      </c>
      <c r="H6" s="15"/>
      <c r="I6" s="15">
        <f>SUM(D6:G6)</f>
        <v>0</v>
      </c>
      <c r="J6" s="34"/>
      <c r="K6" s="35"/>
      <c r="L6" s="35"/>
      <c r="M6" s="35"/>
      <c r="N6" s="35"/>
      <c r="O6" s="35"/>
      <c r="P6" s="3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</row>
    <row r="7" spans="1:31" ht="15.75" customHeight="1" x14ac:dyDescent="0.2">
      <c r="A7" s="18"/>
      <c r="B7" s="34"/>
      <c r="C7" s="34"/>
      <c r="D7" s="34"/>
      <c r="E7" s="34"/>
      <c r="F7" s="34"/>
      <c r="G7" s="34"/>
      <c r="H7" s="34"/>
      <c r="I7" s="34"/>
      <c r="J7" s="34"/>
      <c r="K7" s="35"/>
      <c r="L7" s="35"/>
      <c r="M7" s="35"/>
      <c r="N7" s="35"/>
      <c r="O7" s="35"/>
      <c r="P7" s="3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</row>
    <row r="14" spans="1:31" x14ac:dyDescent="0.2">
      <c r="A14" s="93" t="s">
        <v>65</v>
      </c>
      <c r="B14" s="93" t="s">
        <v>67</v>
      </c>
      <c r="C14" s="94" t="s">
        <v>68</v>
      </c>
    </row>
    <row r="15" spans="1:31" ht="32" x14ac:dyDescent="0.2">
      <c r="A15" s="94" t="s">
        <v>147</v>
      </c>
      <c r="B15" s="94" t="s">
        <v>148</v>
      </c>
      <c r="C15" s="107">
        <v>3.168E-2</v>
      </c>
    </row>
    <row r="16" spans="1:31" ht="32" x14ac:dyDescent="0.2">
      <c r="A16" s="94" t="s">
        <v>63</v>
      </c>
      <c r="B16" s="94" t="s">
        <v>148</v>
      </c>
      <c r="C16" s="107">
        <v>0.30907000000000001</v>
      </c>
    </row>
    <row r="17" spans="1:3" ht="48" x14ac:dyDescent="0.2">
      <c r="A17" s="94" t="s">
        <v>149</v>
      </c>
      <c r="B17" s="94" t="s">
        <v>148</v>
      </c>
      <c r="C17" s="107">
        <v>0.34075</v>
      </c>
    </row>
  </sheetData>
  <mergeCells count="2">
    <mergeCell ref="A2:C2"/>
    <mergeCell ref="A5:A6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00CCFF-997E-1C4F-BE84-7B295FCF1CDE}">
  <sheetPr codeName="Sheet12">
    <tabColor theme="5" tint="0.59999389629810485"/>
  </sheetPr>
  <dimension ref="A1:AR25"/>
  <sheetViews>
    <sheetView workbookViewId="0">
      <selection activeCell="E30" sqref="E30"/>
    </sheetView>
  </sheetViews>
  <sheetFormatPr baseColWidth="10" defaultRowHeight="16" x14ac:dyDescent="0.2"/>
  <cols>
    <col min="2" max="2" width="14.1640625" bestFit="1" customWidth="1"/>
    <col min="3" max="3" width="16.83203125" customWidth="1"/>
    <col min="9" max="9" width="15.83203125" bestFit="1" customWidth="1"/>
    <col min="11" max="11" width="13.33203125" bestFit="1" customWidth="1"/>
  </cols>
  <sheetData>
    <row r="1" spans="1:44" ht="33.75" customHeight="1" x14ac:dyDescent="0.2">
      <c r="A1" s="8" t="s">
        <v>15</v>
      </c>
      <c r="B1" s="8" t="s">
        <v>16</v>
      </c>
      <c r="C1" s="8"/>
      <c r="D1" s="8">
        <v>1</v>
      </c>
      <c r="E1" s="8">
        <v>2</v>
      </c>
      <c r="F1" s="8">
        <v>3</v>
      </c>
      <c r="G1" s="8">
        <v>4</v>
      </c>
      <c r="H1" s="8" t="s">
        <v>17</v>
      </c>
      <c r="I1" s="8" t="s">
        <v>18</v>
      </c>
      <c r="J1" s="40"/>
      <c r="K1" s="41" t="s">
        <v>29</v>
      </c>
      <c r="L1" s="30"/>
      <c r="M1" s="32"/>
      <c r="N1" s="32"/>
      <c r="O1" s="32"/>
      <c r="P1" s="32"/>
    </row>
    <row r="2" spans="1:44" ht="33.75" customHeight="1" x14ac:dyDescent="0.2">
      <c r="A2" s="241" t="s">
        <v>19</v>
      </c>
      <c r="B2" s="242"/>
      <c r="C2" s="243"/>
      <c r="D2" s="33">
        <f>D8+D11+D14+D17</f>
        <v>0</v>
      </c>
      <c r="E2" s="33">
        <f t="shared" ref="E2:G2" si="0">E8+E11+E14+E17</f>
        <v>0</v>
      </c>
      <c r="F2" s="33">
        <f t="shared" si="0"/>
        <v>0</v>
      </c>
      <c r="G2" s="33">
        <f t="shared" si="0"/>
        <v>0</v>
      </c>
      <c r="H2" s="10"/>
      <c r="I2" s="10">
        <f>SUM(I5:I17)</f>
        <v>0</v>
      </c>
      <c r="J2" s="42"/>
      <c r="K2" s="43">
        <f>SUM(D2:G2)</f>
        <v>0</v>
      </c>
      <c r="L2" s="34"/>
      <c r="M2" s="35"/>
      <c r="N2" s="35"/>
      <c r="O2" s="35"/>
      <c r="P2" s="3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  <c r="AG2" s="25"/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</row>
    <row r="3" spans="1:44" ht="15.75" customHeight="1" x14ac:dyDescent="0.2">
      <c r="A3" s="36"/>
      <c r="B3" s="13"/>
      <c r="C3" s="13"/>
      <c r="D3" s="13"/>
      <c r="E3" s="13"/>
      <c r="F3" s="13"/>
      <c r="G3" s="13"/>
      <c r="H3" s="13"/>
      <c r="I3" s="13"/>
      <c r="J3" s="35"/>
      <c r="K3" s="13"/>
      <c r="L3" s="35"/>
      <c r="M3" s="35"/>
      <c r="N3" s="35"/>
      <c r="O3" s="35"/>
      <c r="P3" s="3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</row>
    <row r="4" spans="1:44" ht="15.75" customHeight="1" x14ac:dyDescent="0.2">
      <c r="A4" s="239" t="s">
        <v>72</v>
      </c>
      <c r="B4" s="15" t="s">
        <v>23</v>
      </c>
      <c r="C4" s="15" t="str">
        <f>IF('Insert page'!D59=Water!C24,Water!C24,Water!C25)</f>
        <v>million litres</v>
      </c>
      <c r="D4" s="16">
        <f>'Insert page'!E59</f>
        <v>0</v>
      </c>
      <c r="E4" s="16"/>
      <c r="F4" s="16"/>
      <c r="G4" s="16"/>
      <c r="H4" s="15">
        <f>SUM(D4:G4)</f>
        <v>0</v>
      </c>
      <c r="I4" s="15"/>
      <c r="J4" s="34"/>
      <c r="K4" s="35"/>
      <c r="L4" s="35"/>
      <c r="M4" s="35"/>
      <c r="N4" s="35"/>
      <c r="O4" s="35"/>
      <c r="P4" s="3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</row>
    <row r="5" spans="1:44" ht="15.75" customHeight="1" x14ac:dyDescent="0.2">
      <c r="A5" s="240"/>
      <c r="B5" s="16">
        <f>IF(C4=C24,D24,D25)</f>
        <v>149</v>
      </c>
      <c r="C5" s="15" t="s">
        <v>25</v>
      </c>
      <c r="D5" s="15">
        <f t="shared" ref="D5:G5" si="1">D4*$B5</f>
        <v>0</v>
      </c>
      <c r="E5" s="15">
        <f t="shared" si="1"/>
        <v>0</v>
      </c>
      <c r="F5" s="15">
        <f t="shared" si="1"/>
        <v>0</v>
      </c>
      <c r="G5" s="15">
        <f t="shared" si="1"/>
        <v>0</v>
      </c>
      <c r="H5" s="15"/>
      <c r="I5" s="15">
        <f>SUM(D5:G5)</f>
        <v>0</v>
      </c>
      <c r="J5" s="34"/>
      <c r="K5" s="35"/>
      <c r="L5" s="35"/>
      <c r="M5" s="35"/>
      <c r="N5" s="35"/>
      <c r="O5" s="35"/>
      <c r="P5" s="3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</row>
    <row r="6" spans="1:44" ht="15.75" customHeight="1" x14ac:dyDescent="0.2">
      <c r="A6" s="11"/>
      <c r="B6" s="11"/>
      <c r="C6" s="11"/>
      <c r="D6" s="11"/>
      <c r="E6" s="11"/>
      <c r="F6" s="11"/>
      <c r="G6" s="11"/>
      <c r="H6" s="11"/>
      <c r="I6" s="11"/>
      <c r="J6" s="34"/>
      <c r="K6" s="13"/>
      <c r="L6" s="35"/>
      <c r="M6" s="35"/>
      <c r="N6" s="35"/>
      <c r="O6" s="35"/>
      <c r="P6" s="3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</row>
    <row r="7" spans="1:44" ht="15.75" customHeight="1" x14ac:dyDescent="0.2">
      <c r="A7" s="239" t="s">
        <v>73</v>
      </c>
      <c r="B7" s="15" t="s">
        <v>23</v>
      </c>
      <c r="C7" s="15" t="str">
        <f>IF('Insert page'!D60=Water!C24,Water!C24,Water!C25)</f>
        <v>million litres</v>
      </c>
      <c r="D7" s="16">
        <f>'Insert page'!E60</f>
        <v>0</v>
      </c>
      <c r="E7" s="16"/>
      <c r="F7" s="16"/>
      <c r="G7" s="16"/>
      <c r="H7" s="15">
        <f>SUM(D7:G7)</f>
        <v>0</v>
      </c>
      <c r="I7" s="15"/>
      <c r="J7" s="34"/>
      <c r="K7" s="35"/>
      <c r="L7" s="35"/>
      <c r="M7" s="35"/>
      <c r="N7" s="35"/>
      <c r="O7" s="35"/>
      <c r="P7" s="3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</row>
    <row r="8" spans="1:44" ht="15.75" customHeight="1" x14ac:dyDescent="0.2">
      <c r="A8" s="240"/>
      <c r="B8" s="16">
        <f>IF(C7=C24,D24,D25)</f>
        <v>149</v>
      </c>
      <c r="C8" s="15" t="s">
        <v>25</v>
      </c>
      <c r="D8" s="15">
        <f t="shared" ref="D8:G8" si="2">D7*$B8</f>
        <v>0</v>
      </c>
      <c r="E8" s="15">
        <f t="shared" si="2"/>
        <v>0</v>
      </c>
      <c r="F8" s="15">
        <f t="shared" si="2"/>
        <v>0</v>
      </c>
      <c r="G8" s="15">
        <f t="shared" si="2"/>
        <v>0</v>
      </c>
      <c r="H8" s="15"/>
      <c r="I8" s="15">
        <f>SUM(D8:G8)</f>
        <v>0</v>
      </c>
      <c r="J8" s="34"/>
      <c r="K8" s="35"/>
      <c r="L8" s="35"/>
      <c r="M8" s="35"/>
      <c r="N8" s="35"/>
      <c r="O8" s="35"/>
      <c r="P8" s="3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</row>
    <row r="9" spans="1:44" ht="15.75" customHeight="1" x14ac:dyDescent="0.2">
      <c r="A9" s="18"/>
      <c r="B9" s="34"/>
      <c r="C9" s="34"/>
      <c r="D9" s="34"/>
      <c r="E9" s="34"/>
      <c r="F9" s="34"/>
      <c r="G9" s="34"/>
      <c r="H9" s="34"/>
      <c r="I9" s="34"/>
      <c r="J9" s="34"/>
      <c r="K9" s="35"/>
      <c r="L9" s="35"/>
      <c r="M9" s="35"/>
      <c r="N9" s="35"/>
      <c r="O9" s="35"/>
      <c r="P9" s="35"/>
      <c r="Q9" s="2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</row>
    <row r="10" spans="1:44" ht="15.75" customHeight="1" x14ac:dyDescent="0.2">
      <c r="A10" s="239" t="s">
        <v>74</v>
      </c>
      <c r="B10" s="15" t="s">
        <v>23</v>
      </c>
      <c r="C10" s="15" t="str">
        <f>IF('Insert page'!D61=Water!C24,Water!C24,Water!C25)</f>
        <v>million litres</v>
      </c>
      <c r="D10" s="16">
        <f>'Insert page'!E61</f>
        <v>0</v>
      </c>
      <c r="E10" s="16"/>
      <c r="F10" s="16"/>
      <c r="G10" s="16"/>
      <c r="H10" s="15">
        <f>SUM(D10:G10)</f>
        <v>0</v>
      </c>
      <c r="I10" s="15"/>
      <c r="J10" s="34"/>
      <c r="K10" s="35"/>
      <c r="L10" s="35"/>
      <c r="M10" s="35"/>
      <c r="N10" s="35"/>
      <c r="O10" s="35"/>
      <c r="P10" s="3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</row>
    <row r="11" spans="1:44" ht="15.75" customHeight="1" x14ac:dyDescent="0.2">
      <c r="A11" s="240"/>
      <c r="B11" s="16">
        <f>IF(C10=C24,D24,D25)</f>
        <v>149</v>
      </c>
      <c r="C11" s="15" t="s">
        <v>25</v>
      </c>
      <c r="D11" s="15">
        <f t="shared" ref="D11:G11" si="3">D10*$B11</f>
        <v>0</v>
      </c>
      <c r="E11" s="15">
        <f t="shared" si="3"/>
        <v>0</v>
      </c>
      <c r="F11" s="15">
        <f t="shared" si="3"/>
        <v>0</v>
      </c>
      <c r="G11" s="15">
        <f t="shared" si="3"/>
        <v>0</v>
      </c>
      <c r="H11" s="15"/>
      <c r="I11" s="15">
        <f>SUM(D11:G11)</f>
        <v>0</v>
      </c>
      <c r="J11" s="34"/>
      <c r="K11" s="35"/>
      <c r="L11" s="35"/>
      <c r="M11" s="35"/>
      <c r="N11" s="35"/>
      <c r="O11" s="35"/>
      <c r="P11" s="3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</row>
    <row r="12" spans="1:44" ht="15.75" customHeight="1" x14ac:dyDescent="0.2">
      <c r="A12" s="18"/>
      <c r="B12" s="34"/>
      <c r="C12" s="34"/>
      <c r="D12" s="34"/>
      <c r="E12" s="34"/>
      <c r="F12" s="34"/>
      <c r="G12" s="34"/>
      <c r="H12" s="34"/>
      <c r="I12" s="34"/>
      <c r="J12" s="34"/>
      <c r="K12" s="35"/>
      <c r="L12" s="35"/>
      <c r="M12" s="35"/>
      <c r="N12" s="35"/>
      <c r="O12" s="35"/>
      <c r="P12" s="3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</row>
    <row r="13" spans="1:44" ht="15.75" customHeight="1" x14ac:dyDescent="0.2">
      <c r="A13" s="239" t="s">
        <v>36</v>
      </c>
      <c r="B13" s="15" t="s">
        <v>23</v>
      </c>
      <c r="C13" s="15" t="str">
        <f>IF('Insert page'!D62=Water!C24,Water!C24,Water!C25)</f>
        <v>million litres</v>
      </c>
      <c r="D13" s="16">
        <f>'Insert page'!E62</f>
        <v>0</v>
      </c>
      <c r="E13" s="16"/>
      <c r="F13" s="16"/>
      <c r="G13" s="16"/>
      <c r="H13" s="15">
        <f>SUM(D13:G13)</f>
        <v>0</v>
      </c>
      <c r="I13" s="15"/>
      <c r="J13" s="34"/>
      <c r="K13" s="35"/>
      <c r="L13" s="35"/>
      <c r="M13" s="35"/>
      <c r="N13" s="35"/>
      <c r="O13" s="35"/>
      <c r="P13" s="3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</row>
    <row r="14" spans="1:44" ht="15.75" customHeight="1" x14ac:dyDescent="0.2">
      <c r="A14" s="240"/>
      <c r="B14" s="16">
        <f>IF(C13=C24,D24,D25)</f>
        <v>149</v>
      </c>
      <c r="C14" s="15" t="s">
        <v>25</v>
      </c>
      <c r="D14" s="15">
        <f t="shared" ref="D14:G14" si="4">D13*$B14</f>
        <v>0</v>
      </c>
      <c r="E14" s="15">
        <f t="shared" si="4"/>
        <v>0</v>
      </c>
      <c r="F14" s="15">
        <f t="shared" si="4"/>
        <v>0</v>
      </c>
      <c r="G14" s="15">
        <f t="shared" si="4"/>
        <v>0</v>
      </c>
      <c r="H14" s="15"/>
      <c r="I14" s="15">
        <f>SUM(D14:G14)</f>
        <v>0</v>
      </c>
      <c r="J14" s="34"/>
      <c r="K14" s="35"/>
      <c r="L14" s="35"/>
      <c r="M14" s="35"/>
      <c r="N14" s="35"/>
      <c r="O14" s="35"/>
      <c r="P14" s="3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</row>
    <row r="15" spans="1:44" ht="15.75" customHeight="1" x14ac:dyDescent="0.2">
      <c r="A15" s="18"/>
      <c r="B15" s="34"/>
      <c r="C15" s="34"/>
      <c r="D15" s="34"/>
      <c r="E15" s="34"/>
      <c r="F15" s="34"/>
      <c r="G15" s="34"/>
      <c r="H15" s="34"/>
      <c r="I15" s="34"/>
      <c r="J15" s="34"/>
      <c r="K15" s="35"/>
      <c r="L15" s="35"/>
      <c r="M15" s="35"/>
      <c r="N15" s="35"/>
      <c r="O15" s="35"/>
      <c r="P15" s="3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</row>
    <row r="16" spans="1:44" ht="15.75" customHeight="1" x14ac:dyDescent="0.2">
      <c r="A16" s="239" t="s">
        <v>75</v>
      </c>
      <c r="B16" s="15" t="s">
        <v>23</v>
      </c>
      <c r="C16" s="15" t="str">
        <f>IF('Insert page'!D63=Water!C24,Water!C24,Water!C25)</f>
        <v>million litres</v>
      </c>
      <c r="D16" s="16">
        <f>'Insert page'!E63</f>
        <v>0</v>
      </c>
      <c r="E16" s="16"/>
      <c r="F16" s="16"/>
      <c r="G16" s="16"/>
      <c r="H16" s="15">
        <f>SUM(D16:G16)</f>
        <v>0</v>
      </c>
      <c r="I16" s="15"/>
      <c r="J16" s="34"/>
      <c r="K16" s="35"/>
      <c r="L16" s="35"/>
      <c r="M16" s="35"/>
      <c r="N16" s="35"/>
      <c r="O16" s="35"/>
      <c r="P16" s="3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</row>
    <row r="17" spans="1:44" ht="15.75" customHeight="1" x14ac:dyDescent="0.2">
      <c r="A17" s="240"/>
      <c r="B17" s="16">
        <f>IF(C16=C24,D24,D25)</f>
        <v>149</v>
      </c>
      <c r="C17" s="15" t="s">
        <v>25</v>
      </c>
      <c r="D17" s="15">
        <f t="shared" ref="D17:G17" si="5">D16*$B14</f>
        <v>0</v>
      </c>
      <c r="E17" s="15">
        <f t="shared" si="5"/>
        <v>0</v>
      </c>
      <c r="F17" s="15">
        <f t="shared" si="5"/>
        <v>0</v>
      </c>
      <c r="G17" s="15">
        <f t="shared" si="5"/>
        <v>0</v>
      </c>
      <c r="H17" s="15"/>
      <c r="I17" s="15">
        <f>SUM(D17:G17)</f>
        <v>0</v>
      </c>
      <c r="J17" s="34"/>
      <c r="K17" s="35"/>
      <c r="L17" s="35"/>
      <c r="M17" s="35"/>
      <c r="N17" s="35"/>
      <c r="O17" s="35"/>
      <c r="P17" s="3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</row>
    <row r="22" spans="1:44" x14ac:dyDescent="0.2">
      <c r="A22" s="64"/>
      <c r="B22" s="64"/>
      <c r="C22" s="64"/>
      <c r="D22" s="64"/>
    </row>
    <row r="23" spans="1:44" x14ac:dyDescent="0.2">
      <c r="A23" s="61" t="s">
        <v>65</v>
      </c>
      <c r="B23" s="61" t="s">
        <v>66</v>
      </c>
      <c r="C23" s="61" t="s">
        <v>67</v>
      </c>
      <c r="D23" s="62" t="s">
        <v>68</v>
      </c>
    </row>
    <row r="24" spans="1:44" x14ac:dyDescent="0.2">
      <c r="A24" s="294" t="s">
        <v>69</v>
      </c>
      <c r="B24" s="294" t="s">
        <v>69</v>
      </c>
      <c r="C24" s="62" t="s">
        <v>70</v>
      </c>
      <c r="D24" s="63">
        <v>0.14899999999999999</v>
      </c>
    </row>
    <row r="25" spans="1:44" x14ac:dyDescent="0.2">
      <c r="A25" s="270"/>
      <c r="B25" s="270"/>
      <c r="C25" s="62" t="s">
        <v>71</v>
      </c>
      <c r="D25" s="63">
        <v>149</v>
      </c>
    </row>
  </sheetData>
  <dataConsolidate/>
  <mergeCells count="8">
    <mergeCell ref="A16:A17"/>
    <mergeCell ref="A24:A25"/>
    <mergeCell ref="B24:B25"/>
    <mergeCell ref="A4:A5"/>
    <mergeCell ref="A2:C2"/>
    <mergeCell ref="A7:A8"/>
    <mergeCell ref="A10:A11"/>
    <mergeCell ref="A13:A14"/>
  </mergeCells>
  <pageMargins left="0.7" right="0.7" top="0.75" bottom="0.75" header="0.3" footer="0.3"/>
  <legacy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DFE2C6-8F04-5C4A-A95B-694AC3E0E7BD}">
  <sheetPr codeName="Sheet13">
    <tabColor theme="5" tint="0.59999389629810485"/>
  </sheetPr>
  <dimension ref="A1:AS134"/>
  <sheetViews>
    <sheetView workbookViewId="0">
      <selection activeCell="E61" sqref="E61"/>
    </sheetView>
  </sheetViews>
  <sheetFormatPr baseColWidth="10" defaultRowHeight="16" x14ac:dyDescent="0.2"/>
  <cols>
    <col min="1" max="2" width="19.33203125" customWidth="1"/>
    <col min="3" max="3" width="14.1640625" bestFit="1" customWidth="1"/>
    <col min="4" max="4" width="14.33203125" bestFit="1" customWidth="1"/>
    <col min="9" max="9" width="10.6640625" bestFit="1" customWidth="1"/>
    <col min="10" max="10" width="15.83203125" bestFit="1" customWidth="1"/>
    <col min="12" max="12" width="13.33203125" bestFit="1" customWidth="1"/>
  </cols>
  <sheetData>
    <row r="1" spans="1:45" ht="33.75" customHeight="1" x14ac:dyDescent="0.2">
      <c r="A1" s="66" t="s">
        <v>15</v>
      </c>
      <c r="B1" s="66"/>
      <c r="C1" s="256" t="s">
        <v>16</v>
      </c>
      <c r="D1" s="257"/>
      <c r="E1" s="8">
        <v>1</v>
      </c>
      <c r="F1" s="8">
        <v>2</v>
      </c>
      <c r="G1" s="8">
        <v>3</v>
      </c>
      <c r="H1" s="8">
        <v>4</v>
      </c>
      <c r="I1" s="8" t="s">
        <v>17</v>
      </c>
      <c r="J1" s="8" t="s">
        <v>18</v>
      </c>
      <c r="K1" s="40"/>
      <c r="L1" s="41" t="s">
        <v>29</v>
      </c>
      <c r="M1" s="30"/>
      <c r="N1" s="32"/>
      <c r="O1" s="32"/>
      <c r="P1" s="32"/>
      <c r="Q1" s="32"/>
    </row>
    <row r="2" spans="1:45" ht="33.75" customHeight="1" x14ac:dyDescent="0.2">
      <c r="A2" s="298" t="s">
        <v>19</v>
      </c>
      <c r="B2" s="299"/>
      <c r="C2" s="299"/>
      <c r="D2" s="300"/>
      <c r="E2" s="33">
        <f>E5+E7+E9+E11+E14+E16+E18+E20+E23+E25+E27+E29+E32+E34+E36+E38+E41+E43+E45+E47+E50+E52+E54+E56+E59+E61+E64+E66+E68+E71+E73+E76+E79+E82+E84+E86</f>
        <v>0</v>
      </c>
      <c r="F2" s="33">
        <f t="shared" ref="F2:H2" si="0">F5+F7+F9+F11+F14+F16+F18+F20+F23+F25+F27+F29+F32+F34+F36+F38+F41+F43+F45+F47+F50+F52+F54+F56+F59+F61+F64+F66+F68+F71+F73+F76+F79+F82+F84+F86</f>
        <v>0</v>
      </c>
      <c r="G2" s="33">
        <f t="shared" si="0"/>
        <v>0</v>
      </c>
      <c r="H2" s="33">
        <f t="shared" si="0"/>
        <v>0</v>
      </c>
      <c r="I2" s="10"/>
      <c r="J2" s="10">
        <f>SUM(J4:J87)</f>
        <v>0</v>
      </c>
      <c r="K2" s="42"/>
      <c r="L2" s="43">
        <f>SUM(E2:H2)</f>
        <v>0</v>
      </c>
      <c r="M2" s="34"/>
      <c r="N2" s="35"/>
      <c r="O2" s="35"/>
      <c r="P2" s="35"/>
      <c r="Q2" s="3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  <c r="AG2" s="25"/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</row>
    <row r="3" spans="1:45" ht="15.75" customHeight="1" x14ac:dyDescent="0.2">
      <c r="C3" s="36"/>
      <c r="D3" s="36"/>
      <c r="E3" s="36"/>
      <c r="F3" s="36"/>
      <c r="G3" s="36"/>
      <c r="H3" s="36"/>
      <c r="I3" s="36"/>
      <c r="J3" s="36"/>
      <c r="K3" s="35"/>
      <c r="L3" s="13"/>
      <c r="M3" s="35"/>
      <c r="N3" s="35"/>
      <c r="O3" s="35"/>
      <c r="P3" s="35"/>
      <c r="Q3" s="3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</row>
    <row r="4" spans="1:45" ht="15.75" customHeight="1" x14ac:dyDescent="0.2">
      <c r="A4" s="295" t="s">
        <v>77</v>
      </c>
      <c r="B4" s="263" t="s">
        <v>470</v>
      </c>
      <c r="C4" s="29" t="s">
        <v>23</v>
      </c>
      <c r="D4" s="29" t="str">
        <f>'Insert page'!D70</f>
        <v>tonnes</v>
      </c>
      <c r="E4" s="157">
        <f>'Insert page'!E70</f>
        <v>0</v>
      </c>
      <c r="F4" s="28"/>
      <c r="G4" s="28"/>
      <c r="H4" s="28"/>
      <c r="I4" s="29">
        <f>SUM(E4:H4)</f>
        <v>0</v>
      </c>
      <c r="J4" s="29"/>
      <c r="K4" s="34"/>
      <c r="L4" s="35"/>
      <c r="M4" s="35"/>
      <c r="N4" s="35"/>
      <c r="O4" s="35"/>
      <c r="P4" s="35"/>
      <c r="Q4" s="3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</row>
    <row r="5" spans="1:45" ht="15.75" customHeight="1" x14ac:dyDescent="0.2">
      <c r="A5" s="296"/>
      <c r="B5" s="264"/>
      <c r="C5" s="185">
        <f>E111</f>
        <v>21.28</v>
      </c>
      <c r="D5" s="29" t="s">
        <v>25</v>
      </c>
      <c r="E5" s="29">
        <f>E4*$C5</f>
        <v>0</v>
      </c>
      <c r="F5" s="29">
        <f>F4*$C5</f>
        <v>0</v>
      </c>
      <c r="G5" s="29">
        <f>G4*$C5</f>
        <v>0</v>
      </c>
      <c r="H5" s="29">
        <f>H4*$C5</f>
        <v>0</v>
      </c>
      <c r="I5" s="29"/>
      <c r="J5" s="29">
        <f>SUM(E5:H5)</f>
        <v>0</v>
      </c>
      <c r="K5" s="65"/>
      <c r="L5" s="52"/>
      <c r="M5" s="52"/>
      <c r="N5" s="52"/>
      <c r="O5" s="52"/>
      <c r="P5" s="52"/>
      <c r="Q5" s="52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</row>
    <row r="6" spans="1:45" ht="15.75" customHeight="1" x14ac:dyDescent="0.2">
      <c r="A6" s="296"/>
      <c r="B6" s="263" t="s">
        <v>469</v>
      </c>
      <c r="C6" s="29" t="s">
        <v>23</v>
      </c>
      <c r="D6" s="29" t="str">
        <f>'Insert page'!D71</f>
        <v>tonnes</v>
      </c>
      <c r="E6" s="157">
        <f>'Insert page'!E71</f>
        <v>0</v>
      </c>
      <c r="F6" s="28"/>
      <c r="G6" s="28"/>
      <c r="H6" s="28"/>
      <c r="I6" s="29">
        <f>SUM(E6:H6)</f>
        <v>0</v>
      </c>
      <c r="J6" s="29"/>
      <c r="K6" s="11"/>
      <c r="L6" s="11"/>
      <c r="M6" s="11"/>
      <c r="N6" s="11"/>
      <c r="O6" s="11"/>
      <c r="P6" s="11"/>
      <c r="Q6" s="11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</row>
    <row r="7" spans="1:45" ht="15.75" customHeight="1" x14ac:dyDescent="0.2">
      <c r="A7" s="296"/>
      <c r="B7" s="264"/>
      <c r="C7" s="185">
        <f>F111</f>
        <v>21.28</v>
      </c>
      <c r="D7" s="29" t="s">
        <v>25</v>
      </c>
      <c r="E7" s="29">
        <f>E6*$C7</f>
        <v>0</v>
      </c>
      <c r="F7" s="29">
        <f>F6*$C7</f>
        <v>0</v>
      </c>
      <c r="G7" s="29">
        <f>G6*$C7</f>
        <v>0</v>
      </c>
      <c r="H7" s="29">
        <f>H6*$C7</f>
        <v>0</v>
      </c>
      <c r="I7" s="29"/>
      <c r="J7" s="29">
        <f>SUM(E7:H7)</f>
        <v>0</v>
      </c>
      <c r="K7" s="11"/>
      <c r="L7" s="11"/>
      <c r="M7" s="11"/>
      <c r="N7" s="11"/>
      <c r="O7" s="11"/>
      <c r="P7" s="11"/>
      <c r="Q7" s="11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</row>
    <row r="8" spans="1:45" ht="15.75" customHeight="1" x14ac:dyDescent="0.2">
      <c r="A8" s="296"/>
      <c r="B8" s="263" t="s">
        <v>208</v>
      </c>
      <c r="C8" s="29" t="s">
        <v>23</v>
      </c>
      <c r="D8" s="29" t="str">
        <f>'Insert page'!D72</f>
        <v>tonnes</v>
      </c>
      <c r="E8" s="157">
        <f>'Insert page'!E72</f>
        <v>0</v>
      </c>
      <c r="F8" s="28"/>
      <c r="G8" s="28"/>
      <c r="H8" s="28"/>
      <c r="I8" s="29">
        <f>SUM(E8:H8)</f>
        <v>0</v>
      </c>
      <c r="J8" s="29"/>
      <c r="K8" s="11"/>
      <c r="L8" s="11"/>
      <c r="M8" s="11"/>
      <c r="N8" s="11"/>
      <c r="O8" s="11"/>
      <c r="P8" s="11"/>
      <c r="Q8" s="11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</row>
    <row r="9" spans="1:45" ht="15.75" customHeight="1" x14ac:dyDescent="0.2">
      <c r="A9" s="296"/>
      <c r="B9" s="264"/>
      <c r="C9" s="185">
        <f>G111</f>
        <v>21.28</v>
      </c>
      <c r="D9" s="29" t="s">
        <v>25</v>
      </c>
      <c r="E9" s="29">
        <f>E8*$C9</f>
        <v>0</v>
      </c>
      <c r="F9" s="29">
        <f>F8*$C9</f>
        <v>0</v>
      </c>
      <c r="G9" s="29">
        <f>G8*$C9</f>
        <v>0</v>
      </c>
      <c r="H9" s="29">
        <f>H8*$C9</f>
        <v>0</v>
      </c>
      <c r="I9" s="29"/>
      <c r="J9" s="29">
        <f>SUM(E9:H9)</f>
        <v>0</v>
      </c>
      <c r="K9" s="11"/>
      <c r="L9" s="11"/>
      <c r="M9" s="11"/>
      <c r="N9" s="11"/>
      <c r="O9" s="11"/>
      <c r="P9" s="11"/>
      <c r="Q9" s="11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</row>
    <row r="10" spans="1:45" ht="15.75" customHeight="1" x14ac:dyDescent="0.2">
      <c r="A10" s="296"/>
      <c r="B10" s="263" t="s">
        <v>210</v>
      </c>
      <c r="C10" s="29" t="s">
        <v>23</v>
      </c>
      <c r="D10" s="29" t="str">
        <f>'Insert page'!D73</f>
        <v>tonnes</v>
      </c>
      <c r="E10" s="157">
        <f>'Insert page'!E73</f>
        <v>0</v>
      </c>
      <c r="F10" s="28"/>
      <c r="G10" s="28"/>
      <c r="H10" s="28"/>
      <c r="I10" s="29">
        <f>SUM(E10:H10)</f>
        <v>0</v>
      </c>
      <c r="J10" s="29"/>
      <c r="K10" s="11"/>
      <c r="L10" s="11"/>
      <c r="M10" s="11"/>
      <c r="N10" s="11"/>
      <c r="O10" s="11"/>
      <c r="P10" s="11"/>
      <c r="Q10" s="11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</row>
    <row r="11" spans="1:45" ht="15.75" customHeight="1" x14ac:dyDescent="0.2">
      <c r="A11" s="297"/>
      <c r="B11" s="264"/>
      <c r="C11" s="185">
        <f>H111</f>
        <v>8.8829999999999991</v>
      </c>
      <c r="D11" s="29" t="s">
        <v>25</v>
      </c>
      <c r="E11" s="29">
        <f>E10*$C11</f>
        <v>0</v>
      </c>
      <c r="F11" s="29">
        <f>F10*$C11</f>
        <v>0</v>
      </c>
      <c r="G11" s="29">
        <f>G10*$C11</f>
        <v>0</v>
      </c>
      <c r="H11" s="29">
        <f>H10*$C11</f>
        <v>0</v>
      </c>
      <c r="I11" s="29"/>
      <c r="J11" s="29">
        <f>SUM(E11:H11)</f>
        <v>0</v>
      </c>
      <c r="K11" s="11"/>
      <c r="L11" s="11"/>
      <c r="M11" s="11"/>
      <c r="N11" s="11"/>
      <c r="O11" s="11"/>
      <c r="P11" s="11"/>
      <c r="Q11" s="11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</row>
    <row r="12" spans="1:45" s="301" customFormat="1" ht="15.75" customHeight="1" x14ac:dyDescent="0.2">
      <c r="A12" s="289"/>
      <c r="B12" s="289"/>
      <c r="C12" s="289"/>
      <c r="D12" s="289"/>
      <c r="E12" s="289"/>
      <c r="F12" s="289"/>
      <c r="G12" s="289"/>
      <c r="H12" s="289"/>
      <c r="I12" s="289"/>
      <c r="J12" s="289"/>
      <c r="K12" s="289"/>
      <c r="L12" s="289"/>
      <c r="M12" s="289"/>
      <c r="N12" s="289"/>
      <c r="O12" s="289"/>
      <c r="P12" s="289"/>
      <c r="Q12" s="289"/>
      <c r="R12" s="289"/>
      <c r="S12" s="289"/>
      <c r="T12" s="289"/>
      <c r="U12" s="289"/>
      <c r="V12" s="289"/>
      <c r="W12" s="289"/>
      <c r="X12" s="289"/>
      <c r="Y12" s="289"/>
      <c r="Z12" s="289"/>
      <c r="AA12" s="289"/>
      <c r="AB12" s="289"/>
      <c r="AC12" s="289"/>
      <c r="AD12" s="289"/>
      <c r="AE12" s="289"/>
      <c r="AF12" s="289"/>
      <c r="AG12" s="289"/>
      <c r="AH12" s="289"/>
      <c r="AI12" s="289"/>
      <c r="AJ12" s="289"/>
      <c r="AK12" s="289"/>
      <c r="AL12" s="289"/>
      <c r="AM12" s="289"/>
      <c r="AN12" s="289"/>
      <c r="AO12" s="289"/>
      <c r="AP12" s="289"/>
      <c r="AQ12" s="289"/>
      <c r="AR12" s="289"/>
      <c r="AS12" s="289"/>
    </row>
    <row r="13" spans="1:45" ht="15.75" customHeight="1" x14ac:dyDescent="0.2">
      <c r="A13" s="295" t="s">
        <v>471</v>
      </c>
      <c r="B13" s="263" t="s">
        <v>208</v>
      </c>
      <c r="C13" s="29" t="s">
        <v>23</v>
      </c>
      <c r="D13" s="29" t="str">
        <f>'Insert page'!D74</f>
        <v>tonnes</v>
      </c>
      <c r="E13" s="157">
        <f>'Insert page'!E74</f>
        <v>0</v>
      </c>
      <c r="F13" s="28"/>
      <c r="G13" s="28"/>
      <c r="H13" s="28"/>
      <c r="I13" s="29">
        <f>SUM(E13:H13)</f>
        <v>0</v>
      </c>
      <c r="J13" s="29"/>
      <c r="K13" s="34"/>
      <c r="L13" s="35"/>
      <c r="M13" s="35"/>
      <c r="N13" s="35"/>
      <c r="O13" s="35"/>
      <c r="P13" s="35"/>
      <c r="Q13" s="3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</row>
    <row r="14" spans="1:45" ht="15.75" customHeight="1" x14ac:dyDescent="0.2">
      <c r="A14" s="296"/>
      <c r="B14" s="264"/>
      <c r="C14" s="185">
        <f>E116</f>
        <v>21.28</v>
      </c>
      <c r="D14" s="29" t="s">
        <v>25</v>
      </c>
      <c r="E14" s="29">
        <f>E13*$C14</f>
        <v>0</v>
      </c>
      <c r="F14" s="29">
        <f>F13*$C14</f>
        <v>0</v>
      </c>
      <c r="G14" s="29">
        <f>G13*$C14</f>
        <v>0</v>
      </c>
      <c r="H14" s="29">
        <f>H13*$C14</f>
        <v>0</v>
      </c>
      <c r="I14" s="29"/>
      <c r="J14" s="29">
        <f>SUM(E14:H14)</f>
        <v>0</v>
      </c>
      <c r="K14" s="65"/>
      <c r="L14" s="52"/>
      <c r="M14" s="52"/>
      <c r="N14" s="52"/>
      <c r="O14" s="52"/>
      <c r="P14" s="52"/>
      <c r="Q14" s="52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</row>
    <row r="15" spans="1:45" ht="15.75" customHeight="1" x14ac:dyDescent="0.2">
      <c r="A15" s="296"/>
      <c r="B15" s="263" t="s">
        <v>209</v>
      </c>
      <c r="C15" s="29" t="s">
        <v>23</v>
      </c>
      <c r="D15" s="29" t="str">
        <f>'Insert page'!D75</f>
        <v>tonnes</v>
      </c>
      <c r="E15" s="157">
        <f>'Insert page'!E75</f>
        <v>0</v>
      </c>
      <c r="F15" s="28"/>
      <c r="G15" s="28"/>
      <c r="H15" s="28"/>
      <c r="I15" s="29">
        <f>SUM(E15:H15)</f>
        <v>0</v>
      </c>
      <c r="J15" s="29"/>
      <c r="K15" s="11"/>
      <c r="L15" s="11"/>
      <c r="M15" s="11"/>
      <c r="N15" s="11"/>
      <c r="O15" s="11"/>
      <c r="P15" s="11"/>
      <c r="Q15" s="11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</row>
    <row r="16" spans="1:45" ht="15.75" customHeight="1" x14ac:dyDescent="0.2">
      <c r="A16" s="296"/>
      <c r="B16" s="264"/>
      <c r="C16" s="185">
        <f>F116</f>
        <v>8.9109999999999996</v>
      </c>
      <c r="D16" s="29" t="s">
        <v>25</v>
      </c>
      <c r="E16" s="29">
        <f>E15*$C16</f>
        <v>0</v>
      </c>
      <c r="F16" s="29">
        <f>F15*$C16</f>
        <v>0</v>
      </c>
      <c r="G16" s="29">
        <f>G15*$C16</f>
        <v>0</v>
      </c>
      <c r="H16" s="29">
        <f>H15*$C16</f>
        <v>0</v>
      </c>
      <c r="I16" s="29"/>
      <c r="J16" s="29">
        <f>SUM(E16:H16)</f>
        <v>0</v>
      </c>
      <c r="K16" s="11"/>
      <c r="L16" s="11"/>
      <c r="M16" s="11"/>
      <c r="N16" s="11"/>
      <c r="O16" s="11"/>
      <c r="P16" s="11"/>
      <c r="Q16" s="11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</row>
    <row r="17" spans="1:45" ht="15.75" customHeight="1" x14ac:dyDescent="0.2">
      <c r="A17" s="296"/>
      <c r="B17" s="263" t="s">
        <v>210</v>
      </c>
      <c r="C17" s="29" t="s">
        <v>23</v>
      </c>
      <c r="D17" s="29" t="str">
        <f>'Insert page'!D76</f>
        <v>tonnes</v>
      </c>
      <c r="E17" s="157">
        <f>'Insert page'!E76</f>
        <v>0</v>
      </c>
      <c r="F17" s="28"/>
      <c r="G17" s="28"/>
      <c r="H17" s="28"/>
      <c r="I17" s="29">
        <f>SUM(E17:H17)</f>
        <v>0</v>
      </c>
      <c r="J17" s="29"/>
      <c r="K17" s="11"/>
      <c r="L17" s="11"/>
      <c r="M17" s="11"/>
      <c r="N17" s="11"/>
      <c r="O17" s="11"/>
      <c r="P17" s="11"/>
      <c r="Q17" s="11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</row>
    <row r="18" spans="1:45" ht="15.75" customHeight="1" x14ac:dyDescent="0.2">
      <c r="A18" s="296"/>
      <c r="B18" s="264"/>
      <c r="C18" s="185">
        <f>G116</f>
        <v>626.85599999999999</v>
      </c>
      <c r="D18" s="29" t="s">
        <v>25</v>
      </c>
      <c r="E18" s="29">
        <f>E17*$C18</f>
        <v>0</v>
      </c>
      <c r="F18" s="29">
        <f>F17*$C18</f>
        <v>0</v>
      </c>
      <c r="G18" s="29">
        <f>G17*$C18</f>
        <v>0</v>
      </c>
      <c r="H18" s="29">
        <f>H17*$C18</f>
        <v>0</v>
      </c>
      <c r="I18" s="29"/>
      <c r="J18" s="29">
        <f>SUM(E18:H18)</f>
        <v>0</v>
      </c>
      <c r="K18" s="11"/>
      <c r="L18" s="11"/>
      <c r="M18" s="11"/>
      <c r="N18" s="11"/>
      <c r="O18" s="11"/>
      <c r="P18" s="11"/>
      <c r="Q18" s="11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</row>
    <row r="19" spans="1:45" ht="15.75" customHeight="1" x14ac:dyDescent="0.2">
      <c r="A19" s="296"/>
      <c r="B19" s="263" t="s">
        <v>211</v>
      </c>
      <c r="C19" s="29" t="s">
        <v>23</v>
      </c>
      <c r="D19" s="29" t="str">
        <f>'Insert page'!D77</f>
        <v>tonnes</v>
      </c>
      <c r="E19" s="157">
        <f>'Insert page'!E77</f>
        <v>0</v>
      </c>
      <c r="F19" s="28"/>
      <c r="G19" s="28"/>
      <c r="H19" s="28"/>
      <c r="I19" s="29">
        <f>SUM(E19:H19)</f>
        <v>0</v>
      </c>
      <c r="J19" s="29"/>
      <c r="K19" s="11"/>
      <c r="L19" s="11"/>
      <c r="M19" s="11"/>
      <c r="N19" s="11"/>
      <c r="O19" s="11"/>
      <c r="P19" s="11"/>
      <c r="Q19" s="11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</row>
    <row r="20" spans="1:45" ht="15.75" customHeight="1" x14ac:dyDescent="0.2">
      <c r="A20" s="297"/>
      <c r="B20" s="264"/>
      <c r="C20" s="185">
        <f>H116</f>
        <v>8.9109999999999996</v>
      </c>
      <c r="D20" s="29" t="s">
        <v>25</v>
      </c>
      <c r="E20" s="29">
        <f>E19*$C20</f>
        <v>0</v>
      </c>
      <c r="F20" s="29">
        <f>F19*$C20</f>
        <v>0</v>
      </c>
      <c r="G20" s="29">
        <f>G19*$C20</f>
        <v>0</v>
      </c>
      <c r="H20" s="29">
        <f>H19*$C20</f>
        <v>0</v>
      </c>
      <c r="I20" s="29"/>
      <c r="J20" s="29">
        <f>SUM(E20:H20)</f>
        <v>0</v>
      </c>
      <c r="K20" s="11"/>
      <c r="L20" s="11"/>
      <c r="M20" s="11"/>
      <c r="N20" s="11"/>
      <c r="O20" s="11"/>
      <c r="P20" s="11"/>
      <c r="Q20" s="11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</row>
    <row r="21" spans="1:45" s="296" customFormat="1" ht="14" customHeight="1" x14ac:dyDescent="0.2">
      <c r="A21" s="220"/>
      <c r="B21" s="220"/>
      <c r="C21" s="220"/>
      <c r="D21" s="220"/>
      <c r="E21" s="220"/>
      <c r="F21" s="220"/>
      <c r="G21" s="220"/>
      <c r="H21" s="220"/>
      <c r="I21" s="220"/>
      <c r="J21" s="220"/>
      <c r="K21" s="220"/>
      <c r="L21" s="220"/>
      <c r="M21" s="220"/>
      <c r="N21" s="220"/>
      <c r="O21" s="220"/>
      <c r="P21" s="220"/>
      <c r="Q21" s="220"/>
      <c r="R21" s="220"/>
      <c r="S21" s="220"/>
      <c r="T21" s="220"/>
      <c r="U21" s="220"/>
      <c r="V21" s="220"/>
      <c r="W21" s="220"/>
      <c r="X21" s="220"/>
      <c r="Y21" s="220"/>
      <c r="Z21" s="220"/>
      <c r="AA21" s="220"/>
      <c r="AB21" s="220"/>
      <c r="AC21" s="220"/>
      <c r="AD21" s="220"/>
      <c r="AE21" s="220"/>
      <c r="AF21" s="220"/>
      <c r="AG21" s="220"/>
      <c r="AH21" s="220"/>
      <c r="AI21" s="220"/>
      <c r="AJ21" s="220"/>
      <c r="AK21" s="220"/>
      <c r="AL21" s="220"/>
      <c r="AM21" s="220"/>
      <c r="AN21" s="220"/>
      <c r="AO21" s="220"/>
      <c r="AP21" s="220"/>
      <c r="AQ21" s="220"/>
      <c r="AR21" s="220"/>
      <c r="AS21" s="220"/>
    </row>
    <row r="22" spans="1:45" ht="15.75" customHeight="1" x14ac:dyDescent="0.2">
      <c r="A22" s="295" t="s">
        <v>472</v>
      </c>
      <c r="B22" s="263" t="s">
        <v>470</v>
      </c>
      <c r="C22" s="29" t="s">
        <v>23</v>
      </c>
      <c r="D22" s="29" t="str">
        <f>'Insert page'!D78</f>
        <v>tonnes</v>
      </c>
      <c r="E22" s="157">
        <f>'Insert page'!E78</f>
        <v>0</v>
      </c>
      <c r="F22" s="28"/>
      <c r="G22" s="28"/>
      <c r="H22" s="28"/>
      <c r="I22" s="29">
        <f>SUM(E22:H22)</f>
        <v>0</v>
      </c>
      <c r="J22" s="29"/>
      <c r="K22" s="34"/>
      <c r="L22" s="35"/>
      <c r="M22" s="35"/>
      <c r="N22" s="35"/>
      <c r="O22" s="35"/>
      <c r="P22" s="35"/>
      <c r="Q22" s="3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</row>
    <row r="23" spans="1:45" ht="15.75" customHeight="1" x14ac:dyDescent="0.2">
      <c r="A23" s="296"/>
      <c r="B23" s="264"/>
      <c r="C23" s="185">
        <f>E122</f>
        <v>21.28</v>
      </c>
      <c r="D23" s="29" t="s">
        <v>25</v>
      </c>
      <c r="E23" s="29">
        <f>E22*$C23</f>
        <v>0</v>
      </c>
      <c r="F23" s="29">
        <f>F22*$C23</f>
        <v>0</v>
      </c>
      <c r="G23" s="29">
        <f>G22*$C23</f>
        <v>0</v>
      </c>
      <c r="H23" s="29">
        <f>H22*$C23</f>
        <v>0</v>
      </c>
      <c r="I23" s="29"/>
      <c r="J23" s="29">
        <f>SUM(E23:H23)</f>
        <v>0</v>
      </c>
      <c r="K23" s="65"/>
      <c r="L23" s="52"/>
      <c r="M23" s="52"/>
      <c r="N23" s="52"/>
      <c r="O23" s="52"/>
      <c r="P23" s="52"/>
      <c r="Q23" s="52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</row>
    <row r="24" spans="1:45" ht="15.75" customHeight="1" x14ac:dyDescent="0.2">
      <c r="A24" s="296"/>
      <c r="B24" s="263" t="s">
        <v>469</v>
      </c>
      <c r="C24" s="29" t="s">
        <v>23</v>
      </c>
      <c r="D24" s="29" t="str">
        <f>'Insert page'!D79</f>
        <v>tonnes</v>
      </c>
      <c r="E24" s="157">
        <f>'Insert page'!E79</f>
        <v>0</v>
      </c>
      <c r="F24" s="28"/>
      <c r="G24" s="28"/>
      <c r="H24" s="28"/>
      <c r="I24" s="29">
        <f>SUM(E24:H24)</f>
        <v>0</v>
      </c>
      <c r="J24" s="29"/>
      <c r="K24" s="11"/>
      <c r="L24" s="11"/>
      <c r="M24" s="11"/>
      <c r="N24" s="11"/>
      <c r="O24" s="11"/>
      <c r="P24" s="11"/>
      <c r="Q24" s="11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</row>
    <row r="25" spans="1:45" ht="15.75" customHeight="1" x14ac:dyDescent="0.2">
      <c r="A25" s="296"/>
      <c r="B25" s="264"/>
      <c r="C25" s="185">
        <f>F122</f>
        <v>21.28</v>
      </c>
      <c r="D25" s="29" t="s">
        <v>25</v>
      </c>
      <c r="E25" s="29">
        <f>E24*$C25</f>
        <v>0</v>
      </c>
      <c r="F25" s="29">
        <f>F24*$C25</f>
        <v>0</v>
      </c>
      <c r="G25" s="29">
        <f>G24*$C25</f>
        <v>0</v>
      </c>
      <c r="H25" s="29">
        <f>H24*$C25</f>
        <v>0</v>
      </c>
      <c r="I25" s="29"/>
      <c r="J25" s="29">
        <f>SUM(E25:H25)</f>
        <v>0</v>
      </c>
      <c r="K25" s="11"/>
      <c r="L25" s="11"/>
      <c r="M25" s="11"/>
      <c r="N25" s="11"/>
      <c r="O25" s="11"/>
      <c r="P25" s="11"/>
      <c r="Q25" s="11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</row>
    <row r="26" spans="1:45" ht="15.75" customHeight="1" x14ac:dyDescent="0.2">
      <c r="A26" s="296"/>
      <c r="B26" s="263" t="s">
        <v>208</v>
      </c>
      <c r="C26" s="29" t="s">
        <v>23</v>
      </c>
      <c r="D26" s="29" t="str">
        <f>'Insert page'!D80</f>
        <v>tonnes</v>
      </c>
      <c r="E26" s="157">
        <f>'Insert page'!E80</f>
        <v>0</v>
      </c>
      <c r="F26" s="28"/>
      <c r="G26" s="28"/>
      <c r="H26" s="28"/>
      <c r="I26" s="29">
        <f>SUM(E26:H26)</f>
        <v>0</v>
      </c>
      <c r="J26" s="29"/>
      <c r="K26" s="11"/>
      <c r="L26" s="11"/>
      <c r="M26" s="11"/>
      <c r="N26" s="11"/>
      <c r="O26" s="11"/>
      <c r="P26" s="11"/>
      <c r="Q26" s="11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</row>
    <row r="27" spans="1:45" ht="15.75" customHeight="1" x14ac:dyDescent="0.2">
      <c r="A27" s="296"/>
      <c r="B27" s="264"/>
      <c r="C27" s="185">
        <f>G122</f>
        <v>21.28</v>
      </c>
      <c r="D27" s="29" t="s">
        <v>25</v>
      </c>
      <c r="E27" s="29">
        <f>E26*$C27</f>
        <v>0</v>
      </c>
      <c r="F27" s="29">
        <f>F26*$C27</f>
        <v>0</v>
      </c>
      <c r="G27" s="29">
        <f>G26*$C27</f>
        <v>0</v>
      </c>
      <c r="H27" s="29">
        <f>H26*$C27</f>
        <v>0</v>
      </c>
      <c r="I27" s="29"/>
      <c r="J27" s="29">
        <f>SUM(E27:H27)</f>
        <v>0</v>
      </c>
      <c r="K27" s="11"/>
      <c r="L27" s="11"/>
      <c r="M27" s="11"/>
      <c r="N27" s="11"/>
      <c r="O27" s="11"/>
      <c r="P27" s="11"/>
      <c r="Q27" s="11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</row>
    <row r="28" spans="1:45" ht="15.75" customHeight="1" x14ac:dyDescent="0.2">
      <c r="A28" s="296"/>
      <c r="B28" s="263" t="s">
        <v>210</v>
      </c>
      <c r="C28" s="29" t="s">
        <v>23</v>
      </c>
      <c r="D28" s="29" t="str">
        <f>'Insert page'!D81</f>
        <v>tonnes</v>
      </c>
      <c r="E28" s="157">
        <f>'Insert page'!E81</f>
        <v>0</v>
      </c>
      <c r="F28" s="28"/>
      <c r="G28" s="28"/>
      <c r="H28" s="28"/>
      <c r="I28" s="29">
        <f>SUM(E28:H28)</f>
        <v>0</v>
      </c>
      <c r="J28" s="29"/>
      <c r="K28" s="11"/>
      <c r="L28" s="11"/>
      <c r="M28" s="11"/>
      <c r="N28" s="11"/>
      <c r="O28" s="11"/>
      <c r="P28" s="11"/>
      <c r="Q28" s="11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</row>
    <row r="29" spans="1:45" ht="15.75" customHeight="1" x14ac:dyDescent="0.2">
      <c r="A29" s="297"/>
      <c r="B29" s="264"/>
      <c r="C29" s="185">
        <f>H122</f>
        <v>8.8829999999999991</v>
      </c>
      <c r="D29" s="29" t="s">
        <v>25</v>
      </c>
      <c r="E29" s="29">
        <f>E28*$C29</f>
        <v>0</v>
      </c>
      <c r="F29" s="29">
        <f>F28*$C29</f>
        <v>0</v>
      </c>
      <c r="G29" s="29">
        <f>G28*$C29</f>
        <v>0</v>
      </c>
      <c r="H29" s="29">
        <f>H28*$C29</f>
        <v>0</v>
      </c>
      <c r="I29" s="29"/>
      <c r="J29" s="29">
        <f>SUM(E29:H29)</f>
        <v>0</v>
      </c>
      <c r="K29" s="11"/>
      <c r="L29" s="11"/>
      <c r="M29" s="11"/>
      <c r="N29" s="11"/>
      <c r="O29" s="11"/>
      <c r="P29" s="11"/>
      <c r="Q29" s="11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</row>
    <row r="30" spans="1:45" s="220" customFormat="1" ht="15.75" customHeight="1" x14ac:dyDescent="0.2"/>
    <row r="31" spans="1:45" ht="15.75" customHeight="1" x14ac:dyDescent="0.2">
      <c r="A31" s="295" t="s">
        <v>78</v>
      </c>
      <c r="B31" s="263" t="s">
        <v>470</v>
      </c>
      <c r="C31" s="29" t="s">
        <v>23</v>
      </c>
      <c r="D31" s="29" t="str">
        <f>'Insert page'!D82</f>
        <v>tonnes</v>
      </c>
      <c r="E31" s="184">
        <f>'Insert page'!E82</f>
        <v>0</v>
      </c>
      <c r="F31" s="28"/>
      <c r="G31" s="28"/>
      <c r="H31" s="28"/>
      <c r="I31" s="29">
        <f>SUM(E31:H31)</f>
        <v>0</v>
      </c>
      <c r="J31" s="29"/>
      <c r="K31" s="34"/>
      <c r="L31" s="35"/>
      <c r="M31" s="35"/>
      <c r="N31" s="35"/>
      <c r="O31" s="35"/>
      <c r="P31" s="35"/>
      <c r="Q31" s="3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</row>
    <row r="32" spans="1:45" ht="15.75" customHeight="1" x14ac:dyDescent="0.2">
      <c r="A32" s="296"/>
      <c r="B32" s="264"/>
      <c r="C32" s="185">
        <f>E127</f>
        <v>21.28</v>
      </c>
      <c r="D32" s="29" t="s">
        <v>25</v>
      </c>
      <c r="E32" s="29">
        <f>E31*$C32</f>
        <v>0</v>
      </c>
      <c r="F32" s="29">
        <f>F31*$C32</f>
        <v>0</v>
      </c>
      <c r="G32" s="29">
        <f>G31*$C32</f>
        <v>0</v>
      </c>
      <c r="H32" s="29">
        <f>H31*$C32</f>
        <v>0</v>
      </c>
      <c r="I32" s="29"/>
      <c r="J32" s="29">
        <f>SUM(E32:H32)</f>
        <v>0</v>
      </c>
      <c r="K32" s="65"/>
      <c r="L32" s="52"/>
      <c r="M32" s="52"/>
      <c r="N32" s="52"/>
      <c r="O32" s="52"/>
      <c r="P32" s="52"/>
      <c r="Q32" s="52"/>
      <c r="R32" s="25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</row>
    <row r="33" spans="1:45" ht="15.75" customHeight="1" x14ac:dyDescent="0.2">
      <c r="A33" s="296"/>
      <c r="B33" s="263" t="s">
        <v>469</v>
      </c>
      <c r="C33" s="29" t="s">
        <v>23</v>
      </c>
      <c r="D33" s="29" t="str">
        <f>'Insert page'!D79</f>
        <v>tonnes</v>
      </c>
      <c r="E33" s="157">
        <f>'Insert page'!E79</f>
        <v>0</v>
      </c>
      <c r="F33" s="28"/>
      <c r="G33" s="28"/>
      <c r="H33" s="28"/>
      <c r="I33" s="29">
        <f>SUM(E33:H33)</f>
        <v>0</v>
      </c>
      <c r="J33" s="29"/>
      <c r="K33" s="11"/>
      <c r="L33" s="11"/>
      <c r="M33" s="11"/>
      <c r="N33" s="11"/>
      <c r="O33" s="11"/>
      <c r="P33" s="11"/>
      <c r="Q33" s="11"/>
      <c r="R33" s="25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</row>
    <row r="34" spans="1:45" ht="15.75" customHeight="1" x14ac:dyDescent="0.2">
      <c r="A34" s="296"/>
      <c r="B34" s="264"/>
      <c r="C34" s="185">
        <f>F127</f>
        <v>21.28</v>
      </c>
      <c r="D34" s="29" t="s">
        <v>25</v>
      </c>
      <c r="E34" s="29">
        <f>E33*$C34</f>
        <v>0</v>
      </c>
      <c r="F34" s="29">
        <f>F33*$C34</f>
        <v>0</v>
      </c>
      <c r="G34" s="29">
        <f>G33*$C34</f>
        <v>0</v>
      </c>
      <c r="H34" s="29">
        <f>H33*$C34</f>
        <v>0</v>
      </c>
      <c r="I34" s="29"/>
      <c r="J34" s="29">
        <f>SUM(E34:H34)</f>
        <v>0</v>
      </c>
      <c r="K34" s="11"/>
      <c r="L34" s="11"/>
      <c r="M34" s="11"/>
      <c r="N34" s="11"/>
      <c r="O34" s="11"/>
      <c r="P34" s="11"/>
      <c r="Q34" s="11"/>
      <c r="R34" s="25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</row>
    <row r="35" spans="1:45" ht="15.75" customHeight="1" x14ac:dyDescent="0.2">
      <c r="A35" s="296"/>
      <c r="B35" s="263" t="s">
        <v>208</v>
      </c>
      <c r="C35" s="29" t="s">
        <v>23</v>
      </c>
      <c r="D35" s="29" t="str">
        <f>'Insert page'!D80</f>
        <v>tonnes</v>
      </c>
      <c r="E35" s="157">
        <f>'Insert page'!E80</f>
        <v>0</v>
      </c>
      <c r="F35" s="28"/>
      <c r="G35" s="28"/>
      <c r="H35" s="28"/>
      <c r="I35" s="29">
        <f>SUM(E35:H35)</f>
        <v>0</v>
      </c>
      <c r="J35" s="29"/>
      <c r="K35" s="11"/>
      <c r="L35" s="11"/>
      <c r="M35" s="11"/>
      <c r="N35" s="11"/>
      <c r="O35" s="11"/>
      <c r="P35" s="11"/>
      <c r="Q35" s="11"/>
      <c r="R35" s="25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</row>
    <row r="36" spans="1:45" ht="15.75" customHeight="1" x14ac:dyDescent="0.2">
      <c r="A36" s="296"/>
      <c r="B36" s="264"/>
      <c r="C36" s="185">
        <f>G122</f>
        <v>21.28</v>
      </c>
      <c r="D36" s="29" t="s">
        <v>25</v>
      </c>
      <c r="E36" s="29">
        <f>E35*$C36</f>
        <v>0</v>
      </c>
      <c r="F36" s="29">
        <f>F35*$C36</f>
        <v>0</v>
      </c>
      <c r="G36" s="29">
        <f>G35*$C36</f>
        <v>0</v>
      </c>
      <c r="H36" s="29">
        <f>H35*$C36</f>
        <v>0</v>
      </c>
      <c r="I36" s="29"/>
      <c r="J36" s="29">
        <f>SUM(E36:H36)</f>
        <v>0</v>
      </c>
      <c r="K36" s="11"/>
      <c r="L36" s="11"/>
      <c r="M36" s="11"/>
      <c r="N36" s="11"/>
      <c r="O36" s="11"/>
      <c r="P36" s="11"/>
      <c r="Q36" s="11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</row>
    <row r="37" spans="1:45" ht="15.75" customHeight="1" x14ac:dyDescent="0.2">
      <c r="A37" s="296"/>
      <c r="B37" s="263" t="s">
        <v>210</v>
      </c>
      <c r="C37" s="29" t="s">
        <v>23</v>
      </c>
      <c r="D37" s="29" t="str">
        <f>'Insert page'!D81</f>
        <v>tonnes</v>
      </c>
      <c r="E37" s="157">
        <f>'Insert page'!E81</f>
        <v>0</v>
      </c>
      <c r="F37" s="28"/>
      <c r="G37" s="28"/>
      <c r="H37" s="28"/>
      <c r="I37" s="29">
        <f>SUM(E37:H37)</f>
        <v>0</v>
      </c>
      <c r="J37" s="29"/>
      <c r="K37" s="11"/>
      <c r="L37" s="11"/>
      <c r="M37" s="11"/>
      <c r="N37" s="11"/>
      <c r="O37" s="11"/>
      <c r="P37" s="11"/>
      <c r="Q37" s="11"/>
      <c r="R37" s="25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</row>
    <row r="38" spans="1:45" ht="15.75" customHeight="1" x14ac:dyDescent="0.2">
      <c r="A38" s="297"/>
      <c r="B38" s="264"/>
      <c r="C38" s="185">
        <f>H127</f>
        <v>8.8829999999999991</v>
      </c>
      <c r="D38" s="29" t="s">
        <v>25</v>
      </c>
      <c r="E38" s="29">
        <f>E37*$C38</f>
        <v>0</v>
      </c>
      <c r="F38" s="29">
        <f>F37*$C38</f>
        <v>0</v>
      </c>
      <c r="G38" s="29">
        <f>G37*$C38</f>
        <v>0</v>
      </c>
      <c r="H38" s="29">
        <f>H37*$C38</f>
        <v>0</v>
      </c>
      <c r="I38" s="29"/>
      <c r="J38" s="29">
        <f>SUM(E38:H38)</f>
        <v>0</v>
      </c>
      <c r="K38" s="11"/>
      <c r="L38" s="11"/>
      <c r="M38" s="11"/>
      <c r="N38" s="11"/>
      <c r="O38" s="11"/>
      <c r="P38" s="11"/>
      <c r="Q38" s="11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</row>
    <row r="39" spans="1:45" s="220" customFormat="1" ht="15.75" customHeight="1" x14ac:dyDescent="0.2"/>
    <row r="40" spans="1:45" ht="15.75" customHeight="1" x14ac:dyDescent="0.2">
      <c r="A40" s="295" t="s">
        <v>473</v>
      </c>
      <c r="B40" s="263" t="s">
        <v>469</v>
      </c>
      <c r="C40" s="29" t="s">
        <v>23</v>
      </c>
      <c r="D40" s="29" t="str">
        <f>'Insert page'!D86</f>
        <v>tonnes</v>
      </c>
      <c r="E40" s="157">
        <f>'Insert page'!E86</f>
        <v>0</v>
      </c>
      <c r="F40" s="28"/>
      <c r="G40" s="28"/>
      <c r="H40" s="28"/>
      <c r="I40" s="29">
        <f>SUM(E40:H40)</f>
        <v>0</v>
      </c>
      <c r="J40" s="29"/>
      <c r="K40" s="34"/>
      <c r="L40" s="35"/>
      <c r="M40" s="35"/>
      <c r="N40" s="35"/>
      <c r="O40" s="35"/>
      <c r="P40" s="35"/>
      <c r="Q40" s="35"/>
      <c r="R40" s="25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</row>
    <row r="41" spans="1:45" ht="15.75" customHeight="1" x14ac:dyDescent="0.2">
      <c r="A41" s="296"/>
      <c r="B41" s="264"/>
      <c r="C41" s="185">
        <f>E133</f>
        <v>21.28</v>
      </c>
      <c r="D41" s="29" t="s">
        <v>25</v>
      </c>
      <c r="E41" s="29">
        <f>E40*$C41</f>
        <v>0</v>
      </c>
      <c r="F41" s="29">
        <f>F40*$C41</f>
        <v>0</v>
      </c>
      <c r="G41" s="29">
        <f>G40*$C41</f>
        <v>0</v>
      </c>
      <c r="H41" s="29">
        <f>H40*$C41</f>
        <v>0</v>
      </c>
      <c r="I41" s="29"/>
      <c r="J41" s="29">
        <f>SUM(E41:H41)</f>
        <v>0</v>
      </c>
      <c r="K41" s="65"/>
      <c r="L41" s="52"/>
      <c r="M41" s="52"/>
      <c r="N41" s="52"/>
      <c r="O41" s="52"/>
      <c r="P41" s="52"/>
      <c r="Q41" s="52"/>
      <c r="R41" s="25"/>
      <c r="S41" s="25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  <c r="AS41" s="25"/>
    </row>
    <row r="42" spans="1:45" ht="15.75" customHeight="1" x14ac:dyDescent="0.2">
      <c r="A42" s="296"/>
      <c r="B42" s="263" t="s">
        <v>208</v>
      </c>
      <c r="C42" s="29" t="s">
        <v>23</v>
      </c>
      <c r="D42" s="29" t="str">
        <f>'Insert page'!D87</f>
        <v>tonnes</v>
      </c>
      <c r="E42" s="157">
        <f>'Insert page'!E87</f>
        <v>0</v>
      </c>
      <c r="F42" s="28"/>
      <c r="G42" s="28"/>
      <c r="H42" s="28"/>
      <c r="I42" s="29">
        <f>SUM(E42:H42)</f>
        <v>0</v>
      </c>
      <c r="J42" s="29"/>
      <c r="K42" s="11"/>
      <c r="L42" s="11"/>
      <c r="M42" s="11"/>
      <c r="N42" s="11"/>
      <c r="O42" s="11"/>
      <c r="P42" s="11"/>
      <c r="Q42" s="11"/>
      <c r="R42" s="25"/>
      <c r="S42" s="25"/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  <c r="AS42" s="25"/>
    </row>
    <row r="43" spans="1:45" ht="15.75" customHeight="1" x14ac:dyDescent="0.2">
      <c r="A43" s="296"/>
      <c r="B43" s="264"/>
      <c r="C43" s="185">
        <f>F133</f>
        <v>21.28</v>
      </c>
      <c r="D43" s="29" t="s">
        <v>25</v>
      </c>
      <c r="E43" s="29">
        <f>E42*$C43</f>
        <v>0</v>
      </c>
      <c r="F43" s="29">
        <f>F42*$C43</f>
        <v>0</v>
      </c>
      <c r="G43" s="29">
        <f>G42*$C43</f>
        <v>0</v>
      </c>
      <c r="H43" s="29">
        <f>H42*$C43</f>
        <v>0</v>
      </c>
      <c r="I43" s="29"/>
      <c r="J43" s="29">
        <f>SUM(E43:H43)</f>
        <v>0</v>
      </c>
      <c r="K43" s="11"/>
      <c r="L43" s="11"/>
      <c r="M43" s="11"/>
      <c r="N43" s="11"/>
      <c r="O43" s="11"/>
      <c r="P43" s="11"/>
      <c r="Q43" s="11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/>
      <c r="AS43" s="25"/>
    </row>
    <row r="44" spans="1:45" ht="15.75" customHeight="1" x14ac:dyDescent="0.2">
      <c r="A44" s="296"/>
      <c r="B44" s="263" t="s">
        <v>209</v>
      </c>
      <c r="C44" s="29" t="s">
        <v>23</v>
      </c>
      <c r="D44" s="29" t="str">
        <f>'Insert page'!D88</f>
        <v>tonnes</v>
      </c>
      <c r="E44" s="157">
        <f>'Insert page'!E88</f>
        <v>0</v>
      </c>
      <c r="F44" s="28"/>
      <c r="G44" s="28"/>
      <c r="H44" s="28"/>
      <c r="I44" s="29">
        <f>SUM(E44:H44)</f>
        <v>0</v>
      </c>
      <c r="J44" s="29"/>
      <c r="K44" s="11"/>
      <c r="L44" s="11"/>
      <c r="M44" s="11"/>
      <c r="N44" s="11"/>
      <c r="O44" s="11"/>
      <c r="P44" s="11"/>
      <c r="Q44" s="11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/>
      <c r="AS44" s="25"/>
    </row>
    <row r="45" spans="1:45" ht="15.75" customHeight="1" x14ac:dyDescent="0.2">
      <c r="A45" s="296"/>
      <c r="B45" s="264"/>
      <c r="C45" s="185">
        <f>G133</f>
        <v>8.9109999999999996</v>
      </c>
      <c r="D45" s="29" t="s">
        <v>25</v>
      </c>
      <c r="E45" s="29">
        <f>E44*$C45</f>
        <v>0</v>
      </c>
      <c r="F45" s="29">
        <f>F44*$C45</f>
        <v>0</v>
      </c>
      <c r="G45" s="29">
        <f>G44*$C45</f>
        <v>0</v>
      </c>
      <c r="H45" s="29">
        <f>H44*$C45</f>
        <v>0</v>
      </c>
      <c r="I45" s="29"/>
      <c r="J45" s="29">
        <f>SUM(E45:H45)</f>
        <v>0</v>
      </c>
      <c r="K45" s="11"/>
      <c r="L45" s="11"/>
      <c r="M45" s="11"/>
      <c r="N45" s="11"/>
      <c r="O45" s="11"/>
      <c r="P45" s="11"/>
      <c r="Q45" s="11"/>
      <c r="R45" s="25"/>
      <c r="S45" s="25"/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/>
      <c r="AH45" s="25"/>
      <c r="AI45" s="25"/>
      <c r="AJ45" s="25"/>
      <c r="AK45" s="25"/>
      <c r="AL45" s="25"/>
      <c r="AM45" s="25"/>
      <c r="AN45" s="25"/>
      <c r="AO45" s="25"/>
      <c r="AP45" s="25"/>
      <c r="AQ45" s="25"/>
      <c r="AR45" s="25"/>
      <c r="AS45" s="25"/>
    </row>
    <row r="46" spans="1:45" ht="15.75" customHeight="1" x14ac:dyDescent="0.2">
      <c r="A46" s="296"/>
      <c r="B46" s="263" t="s">
        <v>210</v>
      </c>
      <c r="C46" s="29" t="s">
        <v>23</v>
      </c>
      <c r="D46" s="29" t="str">
        <f>'Insert page'!D89</f>
        <v>tonnes</v>
      </c>
      <c r="E46" s="157">
        <f>'Insert page'!E89</f>
        <v>0</v>
      </c>
      <c r="F46" s="28"/>
      <c r="G46" s="28"/>
      <c r="H46" s="28"/>
      <c r="I46" s="29">
        <f>SUM(E46:H46)</f>
        <v>0</v>
      </c>
      <c r="J46" s="29"/>
      <c r="K46" s="11"/>
      <c r="L46" s="11"/>
      <c r="M46" s="11"/>
      <c r="N46" s="11"/>
      <c r="O46" s="11"/>
      <c r="P46" s="11"/>
      <c r="Q46" s="11"/>
      <c r="R46" s="25"/>
      <c r="S46" s="25"/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/>
      <c r="AS46" s="25"/>
    </row>
    <row r="47" spans="1:45" ht="15.75" customHeight="1" x14ac:dyDescent="0.2">
      <c r="A47" s="297"/>
      <c r="B47" s="264"/>
      <c r="C47" s="185">
        <f>H133</f>
        <v>1041.7850000000001</v>
      </c>
      <c r="D47" s="29" t="s">
        <v>25</v>
      </c>
      <c r="E47" s="29">
        <f>E46*$C47</f>
        <v>0</v>
      </c>
      <c r="F47" s="29">
        <f>F46*$C47</f>
        <v>0</v>
      </c>
      <c r="G47" s="29">
        <f>G46*$C47</f>
        <v>0</v>
      </c>
      <c r="H47" s="29">
        <f>H46*$C47</f>
        <v>0</v>
      </c>
      <c r="I47" s="29"/>
      <c r="J47" s="29">
        <f>SUM(E47:H47)</f>
        <v>0</v>
      </c>
      <c r="K47" s="11"/>
      <c r="L47" s="11"/>
      <c r="M47" s="11"/>
      <c r="N47" s="11"/>
      <c r="O47" s="11"/>
      <c r="P47" s="11"/>
      <c r="Q47" s="11"/>
      <c r="R47" s="25"/>
      <c r="S47" s="25"/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5"/>
      <c r="AP47" s="25"/>
      <c r="AQ47" s="25"/>
      <c r="AR47" s="25"/>
      <c r="AS47" s="25"/>
    </row>
    <row r="48" spans="1:45" s="220" customFormat="1" ht="15.75" customHeight="1" x14ac:dyDescent="0.2"/>
    <row r="49" spans="1:45" ht="15.75" customHeight="1" x14ac:dyDescent="0.2">
      <c r="A49" s="295" t="s">
        <v>79</v>
      </c>
      <c r="B49" s="263" t="s">
        <v>469</v>
      </c>
      <c r="C49" s="29" t="s">
        <v>23</v>
      </c>
      <c r="D49" s="29" t="str">
        <f>'Insert page'!D90</f>
        <v>tonnes</v>
      </c>
      <c r="E49" s="157">
        <f>'Insert page'!E90</f>
        <v>0</v>
      </c>
      <c r="F49" s="28"/>
      <c r="G49" s="28"/>
      <c r="H49" s="28"/>
      <c r="I49" s="29">
        <f>SUM(E49:H49)</f>
        <v>0</v>
      </c>
      <c r="J49" s="29"/>
      <c r="K49" s="34"/>
      <c r="L49" s="35"/>
      <c r="M49" s="35"/>
      <c r="N49" s="35"/>
      <c r="O49" s="35"/>
      <c r="P49" s="35"/>
      <c r="Q49" s="35"/>
      <c r="R49" s="25"/>
      <c r="S49" s="25"/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/>
      <c r="AH49" s="25"/>
      <c r="AI49" s="25"/>
      <c r="AJ49" s="25"/>
      <c r="AK49" s="25"/>
      <c r="AL49" s="25"/>
      <c r="AM49" s="25"/>
      <c r="AN49" s="25"/>
      <c r="AO49" s="25"/>
      <c r="AP49" s="25"/>
      <c r="AQ49" s="25"/>
      <c r="AR49" s="25"/>
      <c r="AS49" s="25"/>
    </row>
    <row r="50" spans="1:45" ht="15.75" customHeight="1" x14ac:dyDescent="0.2">
      <c r="A50" s="296"/>
      <c r="B50" s="264"/>
      <c r="C50" s="185">
        <f>E134</f>
        <v>21.28</v>
      </c>
      <c r="D50" s="29" t="s">
        <v>25</v>
      </c>
      <c r="E50" s="29">
        <f>E49*$C50</f>
        <v>0</v>
      </c>
      <c r="F50" s="29">
        <f>F49*$C50</f>
        <v>0</v>
      </c>
      <c r="G50" s="29">
        <f>G49*$C50</f>
        <v>0</v>
      </c>
      <c r="H50" s="29">
        <f>H49*$C50</f>
        <v>0</v>
      </c>
      <c r="I50" s="29"/>
      <c r="J50" s="29">
        <f>SUM(E50:H50)</f>
        <v>0</v>
      </c>
      <c r="K50" s="65"/>
      <c r="L50" s="52"/>
      <c r="M50" s="52"/>
      <c r="N50" s="52"/>
      <c r="O50" s="52"/>
      <c r="P50" s="52"/>
      <c r="Q50" s="52"/>
      <c r="R50" s="25"/>
      <c r="S50" s="25"/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/>
      <c r="AR50" s="25"/>
      <c r="AS50" s="25"/>
    </row>
    <row r="51" spans="1:45" ht="15.75" customHeight="1" x14ac:dyDescent="0.2">
      <c r="A51" s="296"/>
      <c r="B51" s="263" t="s">
        <v>208</v>
      </c>
      <c r="C51" s="29" t="s">
        <v>23</v>
      </c>
      <c r="D51" s="29" t="str">
        <f>'Insert page'!D91</f>
        <v>tonnes</v>
      </c>
      <c r="E51" s="157">
        <f>'Insert page'!E91</f>
        <v>0</v>
      </c>
      <c r="F51" s="28"/>
      <c r="G51" s="28"/>
      <c r="H51" s="28"/>
      <c r="I51" s="29">
        <f>SUM(E51:H51)</f>
        <v>0</v>
      </c>
      <c r="J51" s="29"/>
      <c r="K51" s="11"/>
      <c r="L51" s="11"/>
      <c r="M51" s="11"/>
      <c r="N51" s="11"/>
      <c r="O51" s="11"/>
      <c r="P51" s="11"/>
      <c r="Q51" s="11"/>
      <c r="R51" s="25"/>
      <c r="S51" s="25"/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/>
      <c r="AH51" s="25"/>
      <c r="AI51" s="25"/>
      <c r="AJ51" s="25"/>
      <c r="AK51" s="25"/>
      <c r="AL51" s="25"/>
      <c r="AM51" s="25"/>
      <c r="AN51" s="25"/>
      <c r="AO51" s="25"/>
      <c r="AP51" s="25"/>
      <c r="AQ51" s="25"/>
      <c r="AR51" s="25"/>
      <c r="AS51" s="25"/>
    </row>
    <row r="52" spans="1:45" ht="15.75" customHeight="1" x14ac:dyDescent="0.2">
      <c r="A52" s="296"/>
      <c r="B52" s="264"/>
      <c r="C52" s="185">
        <f>F134</f>
        <v>21.28</v>
      </c>
      <c r="D52" s="29" t="s">
        <v>25</v>
      </c>
      <c r="E52" s="29">
        <f>E51*$C52</f>
        <v>0</v>
      </c>
      <c r="F52" s="29">
        <f>F51*$C52</f>
        <v>0</v>
      </c>
      <c r="G52" s="29">
        <f>G51*$C52</f>
        <v>0</v>
      </c>
      <c r="H52" s="29">
        <f>H51*$C52</f>
        <v>0</v>
      </c>
      <c r="I52" s="29"/>
      <c r="J52" s="29">
        <f>SUM(E52:H52)</f>
        <v>0</v>
      </c>
      <c r="K52" s="11"/>
      <c r="L52" s="11"/>
      <c r="M52" s="11"/>
      <c r="N52" s="11"/>
      <c r="O52" s="11"/>
      <c r="P52" s="11"/>
      <c r="Q52" s="11"/>
      <c r="R52" s="25"/>
      <c r="S52" s="25"/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  <c r="AS52" s="25"/>
    </row>
    <row r="53" spans="1:45" ht="15.75" customHeight="1" x14ac:dyDescent="0.2">
      <c r="A53" s="296"/>
      <c r="B53" s="263" t="s">
        <v>209</v>
      </c>
      <c r="C53" s="29" t="s">
        <v>23</v>
      </c>
      <c r="D53" s="29" t="str">
        <f>'Insert page'!D92</f>
        <v>tonnes</v>
      </c>
      <c r="E53" s="157">
        <f>'Insert page'!E92</f>
        <v>0</v>
      </c>
      <c r="F53" s="28"/>
      <c r="G53" s="28"/>
      <c r="H53" s="28"/>
      <c r="I53" s="29">
        <f>SUM(E53:H53)</f>
        <v>0</v>
      </c>
      <c r="J53" s="29"/>
      <c r="K53" s="11"/>
      <c r="L53" s="11"/>
      <c r="M53" s="11"/>
      <c r="N53" s="11"/>
      <c r="O53" s="11"/>
      <c r="P53" s="11"/>
      <c r="Q53" s="11"/>
      <c r="R53" s="25"/>
      <c r="S53" s="25"/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/>
      <c r="AH53" s="25"/>
      <c r="AI53" s="25"/>
      <c r="AJ53" s="25"/>
      <c r="AK53" s="25"/>
      <c r="AL53" s="25"/>
      <c r="AM53" s="25"/>
      <c r="AN53" s="25"/>
      <c r="AO53" s="25"/>
      <c r="AP53" s="25"/>
      <c r="AQ53" s="25"/>
      <c r="AR53" s="25"/>
      <c r="AS53" s="25"/>
    </row>
    <row r="54" spans="1:45" ht="15.75" customHeight="1" x14ac:dyDescent="0.2">
      <c r="A54" s="296"/>
      <c r="B54" s="264"/>
      <c r="C54" s="185">
        <f>G134</f>
        <v>8.9109999999999996</v>
      </c>
      <c r="D54" s="29" t="s">
        <v>25</v>
      </c>
      <c r="E54" s="29">
        <f>E53*$C54</f>
        <v>0</v>
      </c>
      <c r="F54" s="29">
        <f>F53*$C54</f>
        <v>0</v>
      </c>
      <c r="G54" s="29">
        <f>G53*$C54</f>
        <v>0</v>
      </c>
      <c r="H54" s="29">
        <f>H53*$C54</f>
        <v>0</v>
      </c>
      <c r="I54" s="29"/>
      <c r="J54" s="29">
        <f>SUM(E54:H54)</f>
        <v>0</v>
      </c>
      <c r="K54" s="11"/>
      <c r="L54" s="11"/>
      <c r="M54" s="11"/>
      <c r="N54" s="11"/>
      <c r="O54" s="11"/>
      <c r="P54" s="11"/>
      <c r="Q54" s="11"/>
      <c r="R54" s="25"/>
      <c r="S54" s="25"/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  <c r="AS54" s="25"/>
    </row>
    <row r="55" spans="1:45" ht="15.75" customHeight="1" x14ac:dyDescent="0.2">
      <c r="A55" s="296"/>
      <c r="B55" s="263" t="s">
        <v>210</v>
      </c>
      <c r="C55" s="29" t="s">
        <v>23</v>
      </c>
      <c r="D55" s="29" t="str">
        <f>'Insert page'!D93</f>
        <v>tonnes</v>
      </c>
      <c r="E55" s="157">
        <f>'Insert page'!E93</f>
        <v>0</v>
      </c>
      <c r="F55" s="28"/>
      <c r="G55" s="28"/>
      <c r="H55" s="28"/>
      <c r="I55" s="29">
        <f>SUM(E55:H55)</f>
        <v>0</v>
      </c>
      <c r="J55" s="29"/>
      <c r="K55" s="11"/>
      <c r="L55" s="11"/>
      <c r="M55" s="11"/>
      <c r="N55" s="11"/>
      <c r="O55" s="11"/>
      <c r="P55" s="11"/>
      <c r="Q55" s="11"/>
      <c r="R55" s="25"/>
      <c r="S55" s="25"/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  <c r="AS55" s="25"/>
    </row>
    <row r="56" spans="1:45" ht="15.75" customHeight="1" x14ac:dyDescent="0.2">
      <c r="A56" s="297"/>
      <c r="B56" s="264"/>
      <c r="C56" s="185">
        <f>H134</f>
        <v>1041.7850000000001</v>
      </c>
      <c r="D56" s="29" t="s">
        <v>25</v>
      </c>
      <c r="E56" s="29">
        <f>E55*$C56</f>
        <v>0</v>
      </c>
      <c r="F56" s="29">
        <f>F55*$C56</f>
        <v>0</v>
      </c>
      <c r="G56" s="29">
        <f>G55*$C56</f>
        <v>0</v>
      </c>
      <c r="H56" s="29">
        <f>H55*$C56</f>
        <v>0</v>
      </c>
      <c r="I56" s="29"/>
      <c r="J56" s="29">
        <f>SUM(E56:H56)</f>
        <v>0</v>
      </c>
      <c r="K56" s="11"/>
      <c r="L56" s="11"/>
      <c r="M56" s="11"/>
      <c r="N56" s="11"/>
      <c r="O56" s="11"/>
      <c r="P56" s="11"/>
      <c r="Q56" s="11"/>
      <c r="R56" s="25"/>
      <c r="S56" s="25"/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/>
      <c r="AH56" s="25"/>
      <c r="AI56" s="25"/>
      <c r="AJ56" s="25"/>
      <c r="AK56" s="25"/>
      <c r="AL56" s="25"/>
      <c r="AM56" s="25"/>
      <c r="AN56" s="25"/>
      <c r="AO56" s="25"/>
      <c r="AP56" s="25"/>
      <c r="AQ56" s="25"/>
      <c r="AR56" s="25"/>
      <c r="AS56" s="25"/>
    </row>
    <row r="57" spans="1:45" s="220" customFormat="1" ht="15.75" customHeight="1" x14ac:dyDescent="0.2"/>
    <row r="58" spans="1:45" ht="15.75" customHeight="1" x14ac:dyDescent="0.2">
      <c r="A58" s="281" t="s">
        <v>474</v>
      </c>
      <c r="B58" s="263" t="s">
        <v>208</v>
      </c>
      <c r="C58" s="29" t="s">
        <v>23</v>
      </c>
      <c r="D58" s="29" t="str">
        <f>'Insert page'!D94</f>
        <v>tonnes</v>
      </c>
      <c r="E58" s="157">
        <f>'Insert page'!E94</f>
        <v>0</v>
      </c>
      <c r="F58" s="28"/>
      <c r="G58" s="28"/>
      <c r="H58" s="28"/>
      <c r="I58" s="29">
        <f>SUM(E58:H58)</f>
        <v>0</v>
      </c>
      <c r="J58" s="29"/>
      <c r="K58" s="11"/>
      <c r="L58" s="11"/>
      <c r="M58" s="11"/>
      <c r="N58" s="11"/>
      <c r="O58" s="11"/>
      <c r="P58" s="11"/>
      <c r="Q58" s="11"/>
      <c r="R58" s="25"/>
      <c r="S58" s="25"/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/>
      <c r="AH58" s="25"/>
      <c r="AI58" s="25"/>
      <c r="AJ58" s="25"/>
      <c r="AK58" s="25"/>
      <c r="AL58" s="25"/>
      <c r="AM58" s="25"/>
      <c r="AN58" s="25"/>
      <c r="AO58" s="25"/>
      <c r="AP58" s="25"/>
      <c r="AQ58" s="25"/>
      <c r="AR58" s="25"/>
      <c r="AS58" s="25"/>
    </row>
    <row r="59" spans="1:45" ht="15.75" customHeight="1" x14ac:dyDescent="0.2">
      <c r="A59" s="281"/>
      <c r="B59" s="264"/>
      <c r="C59" s="185">
        <f>E117</f>
        <v>21.28</v>
      </c>
      <c r="D59" s="29" t="s">
        <v>25</v>
      </c>
      <c r="E59" s="29">
        <f>E58*$C59</f>
        <v>0</v>
      </c>
      <c r="F59" s="29">
        <f>F58*$C59</f>
        <v>0</v>
      </c>
      <c r="G59" s="29">
        <f>G58*$C59</f>
        <v>0</v>
      </c>
      <c r="H59" s="29">
        <f>H58*$C59</f>
        <v>0</v>
      </c>
      <c r="I59" s="29"/>
      <c r="J59" s="29">
        <f>SUM(E59:H59)</f>
        <v>0</v>
      </c>
      <c r="K59" s="11"/>
      <c r="L59" s="11"/>
      <c r="M59" s="11"/>
      <c r="N59" s="11"/>
      <c r="O59" s="11"/>
      <c r="P59" s="11"/>
      <c r="Q59" s="11"/>
      <c r="R59" s="25"/>
      <c r="S59" s="25"/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/>
      <c r="AR59" s="25"/>
      <c r="AS59" s="25"/>
    </row>
    <row r="60" spans="1:45" ht="15.75" customHeight="1" x14ac:dyDescent="0.2">
      <c r="A60" s="281"/>
      <c r="B60" s="263" t="s">
        <v>210</v>
      </c>
      <c r="C60" s="29" t="s">
        <v>23</v>
      </c>
      <c r="D60" s="29" t="str">
        <f>'Insert page'!D95</f>
        <v>tonnes</v>
      </c>
      <c r="E60" s="157">
        <f>'Insert page'!E95</f>
        <v>0</v>
      </c>
      <c r="F60" s="28"/>
      <c r="G60" s="28"/>
      <c r="H60" s="28"/>
      <c r="I60" s="29">
        <f>SUM(E60:H60)</f>
        <v>0</v>
      </c>
      <c r="J60" s="29"/>
      <c r="K60" s="11"/>
      <c r="L60" s="11"/>
      <c r="M60" s="11"/>
      <c r="N60" s="11"/>
      <c r="O60" s="11"/>
      <c r="P60" s="11"/>
      <c r="Q60" s="11"/>
      <c r="R60" s="25"/>
      <c r="S60" s="25"/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  <c r="AS60" s="25"/>
    </row>
    <row r="61" spans="1:45" ht="15.75" customHeight="1" x14ac:dyDescent="0.2">
      <c r="A61" s="281"/>
      <c r="B61" s="264"/>
      <c r="C61" s="185">
        <f>G117</f>
        <v>467.00799999999998</v>
      </c>
      <c r="D61" s="29" t="s">
        <v>25</v>
      </c>
      <c r="E61" s="29">
        <f>E60*$C61</f>
        <v>0</v>
      </c>
      <c r="F61" s="29">
        <f>F60*$C61</f>
        <v>0</v>
      </c>
      <c r="G61" s="29">
        <f>G60*$C61</f>
        <v>0</v>
      </c>
      <c r="H61" s="29">
        <f>H60*$C61</f>
        <v>0</v>
      </c>
      <c r="I61" s="29"/>
      <c r="J61" s="29">
        <f>SUM(E61:H61)</f>
        <v>0</v>
      </c>
      <c r="K61" s="11"/>
      <c r="L61" s="11"/>
      <c r="M61" s="11"/>
      <c r="N61" s="11"/>
      <c r="O61" s="11"/>
      <c r="P61" s="11"/>
      <c r="Q61" s="11"/>
      <c r="R61" s="25"/>
      <c r="S61" s="25"/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  <c r="AS61" s="25"/>
    </row>
    <row r="62" spans="1:45" s="220" customFormat="1" ht="15.75" customHeight="1" x14ac:dyDescent="0.2"/>
    <row r="63" spans="1:45" ht="15.75" customHeight="1" x14ac:dyDescent="0.2">
      <c r="A63" s="281" t="s">
        <v>212</v>
      </c>
      <c r="B63" s="263" t="s">
        <v>470</v>
      </c>
      <c r="C63" s="29" t="s">
        <v>23</v>
      </c>
      <c r="D63" s="29" t="str">
        <f>'Insert page'!D96</f>
        <v>tonnes</v>
      </c>
      <c r="E63" s="157">
        <f>'Insert page'!E96</f>
        <v>0</v>
      </c>
      <c r="F63" s="28"/>
      <c r="G63" s="28"/>
      <c r="H63" s="28"/>
      <c r="I63" s="29">
        <f>SUM(E63:H63)</f>
        <v>0</v>
      </c>
      <c r="J63" s="29"/>
      <c r="K63" s="34"/>
      <c r="L63" s="35"/>
      <c r="M63" s="35"/>
      <c r="N63" s="35"/>
      <c r="O63" s="35"/>
      <c r="P63" s="35"/>
      <c r="Q63" s="35"/>
      <c r="R63" s="25"/>
      <c r="S63" s="25"/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  <c r="AS63" s="25"/>
    </row>
    <row r="64" spans="1:45" ht="15.75" customHeight="1" x14ac:dyDescent="0.2">
      <c r="A64" s="281"/>
      <c r="B64" s="264"/>
      <c r="C64" s="185">
        <f>E102</f>
        <v>0.98499999999999999</v>
      </c>
      <c r="D64" s="29" t="s">
        <v>25</v>
      </c>
      <c r="E64" s="29">
        <f>E63*$C64</f>
        <v>0</v>
      </c>
      <c r="F64" s="29">
        <f>F63*$C64</f>
        <v>0</v>
      </c>
      <c r="G64" s="29">
        <f>G63*$C64</f>
        <v>0</v>
      </c>
      <c r="H64" s="29">
        <f>H63*$C64</f>
        <v>0</v>
      </c>
      <c r="I64" s="29"/>
      <c r="J64" s="29">
        <f>SUM(E64:H64)</f>
        <v>0</v>
      </c>
      <c r="K64" s="65"/>
      <c r="L64" s="52"/>
      <c r="M64" s="52"/>
      <c r="N64" s="52"/>
      <c r="O64" s="52"/>
      <c r="P64" s="52"/>
      <c r="Q64" s="52"/>
      <c r="R64" s="25"/>
      <c r="S64" s="25"/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  <c r="AS64" s="25"/>
    </row>
    <row r="65" spans="1:45" ht="15.75" customHeight="1" x14ac:dyDescent="0.2">
      <c r="A65" s="281"/>
      <c r="B65" s="263" t="s">
        <v>469</v>
      </c>
      <c r="C65" s="29" t="s">
        <v>23</v>
      </c>
      <c r="D65" s="29" t="str">
        <f>'Insert page'!D97</f>
        <v>tonnes</v>
      </c>
      <c r="E65" s="157">
        <f>'Insert page'!E97</f>
        <v>0</v>
      </c>
      <c r="F65" s="28"/>
      <c r="G65" s="28"/>
      <c r="H65" s="28"/>
      <c r="I65" s="29">
        <f>SUM(E65:H65)</f>
        <v>0</v>
      </c>
      <c r="J65" s="29"/>
      <c r="K65" s="11"/>
      <c r="L65" s="11"/>
      <c r="M65" s="11"/>
      <c r="N65" s="11"/>
      <c r="O65" s="11"/>
      <c r="P65" s="11"/>
      <c r="Q65" s="11"/>
      <c r="R65" s="25"/>
      <c r="S65" s="25"/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  <c r="AS65" s="25"/>
    </row>
    <row r="66" spans="1:45" ht="15.75" customHeight="1" x14ac:dyDescent="0.2">
      <c r="A66" s="281"/>
      <c r="B66" s="264"/>
      <c r="C66" s="185">
        <f>F102</f>
        <v>0.98499999999999999</v>
      </c>
      <c r="D66" s="29" t="s">
        <v>25</v>
      </c>
      <c r="E66" s="29">
        <f>E65*$C66</f>
        <v>0</v>
      </c>
      <c r="F66" s="29">
        <f>F65*$C66</f>
        <v>0</v>
      </c>
      <c r="G66" s="29">
        <f>G65*$C66</f>
        <v>0</v>
      </c>
      <c r="H66" s="29">
        <f>H65*$C66</f>
        <v>0</v>
      </c>
      <c r="I66" s="29"/>
      <c r="J66" s="29">
        <f>SUM(E66:H66)</f>
        <v>0</v>
      </c>
      <c r="K66" s="11"/>
      <c r="L66" s="11"/>
      <c r="M66" s="11"/>
      <c r="N66" s="11"/>
      <c r="O66" s="11"/>
      <c r="P66" s="11"/>
      <c r="Q66" s="11"/>
      <c r="R66" s="25"/>
      <c r="S66" s="25"/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  <c r="AS66" s="25"/>
    </row>
    <row r="67" spans="1:45" ht="15.75" customHeight="1" x14ac:dyDescent="0.2">
      <c r="A67" s="281"/>
      <c r="B67" s="263" t="s">
        <v>208</v>
      </c>
      <c r="C67" s="29" t="s">
        <v>23</v>
      </c>
      <c r="D67" s="29" t="str">
        <f>'Insert page'!D98</f>
        <v>tonnes</v>
      </c>
      <c r="E67" s="157">
        <f>'Insert page'!E98</f>
        <v>0</v>
      </c>
      <c r="F67" s="28"/>
      <c r="G67" s="28"/>
      <c r="H67" s="28"/>
      <c r="I67" s="29">
        <f>SUM(E67:H67)</f>
        <v>0</v>
      </c>
      <c r="J67" s="29"/>
      <c r="K67" s="11"/>
      <c r="L67" s="11"/>
      <c r="M67" s="11"/>
      <c r="N67" s="11"/>
      <c r="O67" s="11"/>
      <c r="P67" s="11"/>
      <c r="Q67" s="11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</row>
    <row r="68" spans="1:45" ht="15.75" customHeight="1" x14ac:dyDescent="0.2">
      <c r="A68" s="281"/>
      <c r="B68" s="264"/>
      <c r="C68" s="185">
        <f>G102</f>
        <v>21.280200000000001</v>
      </c>
      <c r="D68" s="29" t="s">
        <v>25</v>
      </c>
      <c r="E68" s="29">
        <f>E67*$C68</f>
        <v>0</v>
      </c>
      <c r="F68" s="29">
        <f>F67*$C68</f>
        <v>0</v>
      </c>
      <c r="G68" s="29">
        <f>G67*$C68</f>
        <v>0</v>
      </c>
      <c r="H68" s="29">
        <f>H67*$C68</f>
        <v>0</v>
      </c>
      <c r="I68" s="29"/>
      <c r="J68" s="29">
        <f>SUM(E68:H68)</f>
        <v>0</v>
      </c>
      <c r="K68" s="11"/>
      <c r="L68" s="11"/>
      <c r="M68" s="11"/>
      <c r="N68" s="11"/>
      <c r="O68" s="11"/>
      <c r="P68" s="11"/>
      <c r="Q68" s="11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  <c r="AS68" s="25"/>
    </row>
    <row r="69" spans="1:45" s="220" customFormat="1" ht="15.75" customHeight="1" x14ac:dyDescent="0.2"/>
    <row r="70" spans="1:45" ht="15.75" customHeight="1" x14ac:dyDescent="0.2">
      <c r="A70" s="281" t="s">
        <v>475</v>
      </c>
      <c r="B70" s="263" t="s">
        <v>469</v>
      </c>
      <c r="C70" s="29" t="s">
        <v>23</v>
      </c>
      <c r="D70" s="29" t="str">
        <f>'Insert page'!D99</f>
        <v>tonnes</v>
      </c>
      <c r="E70" s="157">
        <f>'Insert page'!E99</f>
        <v>0</v>
      </c>
      <c r="F70" s="28"/>
      <c r="G70" s="28"/>
      <c r="H70" s="28"/>
      <c r="I70" s="29">
        <f>SUM(E70:H70)</f>
        <v>0</v>
      </c>
      <c r="J70" s="29"/>
      <c r="K70" s="11"/>
      <c r="L70" s="11"/>
      <c r="M70" s="11"/>
      <c r="N70" s="11"/>
      <c r="O70" s="11"/>
      <c r="P70" s="11"/>
      <c r="Q70" s="11"/>
      <c r="R70" s="25"/>
      <c r="S70" s="25"/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  <c r="AS70" s="25"/>
    </row>
    <row r="71" spans="1:45" ht="15.75" customHeight="1" x14ac:dyDescent="0.2">
      <c r="A71" s="281"/>
      <c r="B71" s="264"/>
      <c r="C71" s="185">
        <f>F103</f>
        <v>21.28</v>
      </c>
      <c r="D71" s="29" t="s">
        <v>25</v>
      </c>
      <c r="E71" s="29">
        <f>E70*$C71</f>
        <v>0</v>
      </c>
      <c r="F71" s="29">
        <f>F70*$C71</f>
        <v>0</v>
      </c>
      <c r="G71" s="29">
        <f>G70*$C71</f>
        <v>0</v>
      </c>
      <c r="H71" s="29">
        <f>H70*$C71</f>
        <v>0</v>
      </c>
      <c r="I71" s="29"/>
      <c r="J71" s="29">
        <f>SUM(E71:H71)</f>
        <v>0</v>
      </c>
      <c r="K71" s="11"/>
      <c r="L71" s="11"/>
      <c r="M71" s="11"/>
      <c r="N71" s="11"/>
      <c r="O71" s="11"/>
      <c r="P71" s="11"/>
      <c r="Q71" s="11"/>
      <c r="R71" s="25"/>
      <c r="S71" s="25"/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  <c r="AS71" s="25"/>
    </row>
    <row r="72" spans="1:45" ht="15.75" customHeight="1" x14ac:dyDescent="0.2">
      <c r="A72" s="281"/>
      <c r="B72" s="263" t="s">
        <v>208</v>
      </c>
      <c r="C72" s="29" t="s">
        <v>23</v>
      </c>
      <c r="D72" s="29" t="str">
        <f>'Insert page'!D100</f>
        <v>tonnes</v>
      </c>
      <c r="E72" s="157">
        <f>'Insert page'!E100</f>
        <v>0</v>
      </c>
      <c r="F72" s="28"/>
      <c r="G72" s="28"/>
      <c r="H72" s="28"/>
      <c r="I72" s="29">
        <f>SUM(E72:H72)</f>
        <v>0</v>
      </c>
      <c r="J72" s="29"/>
      <c r="K72" s="11"/>
      <c r="L72" s="11"/>
      <c r="M72" s="11"/>
      <c r="N72" s="11"/>
      <c r="O72" s="11"/>
      <c r="P72" s="11"/>
      <c r="Q72" s="11"/>
      <c r="R72" s="25"/>
      <c r="S72" s="25"/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  <c r="AS72" s="25"/>
    </row>
    <row r="73" spans="1:45" ht="15.75" customHeight="1" x14ac:dyDescent="0.2">
      <c r="A73" s="281"/>
      <c r="B73" s="264"/>
      <c r="C73" s="185">
        <f>G103</f>
        <v>21.28</v>
      </c>
      <c r="D73" s="29" t="s">
        <v>25</v>
      </c>
      <c r="E73" s="29">
        <f>E72*$C73</f>
        <v>0</v>
      </c>
      <c r="F73" s="29">
        <f>F72*$C73</f>
        <v>0</v>
      </c>
      <c r="G73" s="29">
        <f>G72*$C73</f>
        <v>0</v>
      </c>
      <c r="H73" s="29">
        <f>H72*$C73</f>
        <v>0</v>
      </c>
      <c r="I73" s="29"/>
      <c r="J73" s="29">
        <f>SUM(E73:H73)</f>
        <v>0</v>
      </c>
      <c r="K73" s="11"/>
      <c r="L73" s="11"/>
      <c r="M73" s="11"/>
      <c r="N73" s="11"/>
      <c r="O73" s="11"/>
      <c r="P73" s="11"/>
      <c r="Q73" s="11"/>
      <c r="R73" s="25"/>
      <c r="S73" s="25"/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  <c r="AS73" s="25"/>
    </row>
    <row r="74" spans="1:45" s="220" customFormat="1" ht="15.75" customHeight="1" x14ac:dyDescent="0.2"/>
    <row r="75" spans="1:45" ht="15.75" customHeight="1" x14ac:dyDescent="0.2">
      <c r="A75" s="281" t="s">
        <v>215</v>
      </c>
      <c r="B75" s="263" t="s">
        <v>469</v>
      </c>
      <c r="C75" s="29" t="s">
        <v>23</v>
      </c>
      <c r="D75" s="29" t="str">
        <f>'Insert page'!D101</f>
        <v>tonnes</v>
      </c>
      <c r="E75" s="157">
        <f>'Insert page'!E101</f>
        <v>0</v>
      </c>
      <c r="F75" s="28"/>
      <c r="G75" s="28"/>
      <c r="H75" s="28"/>
      <c r="I75" s="29">
        <f>SUM(E75:H75)</f>
        <v>0</v>
      </c>
      <c r="J75" s="29"/>
      <c r="K75" s="11"/>
      <c r="L75" s="11"/>
      <c r="M75" s="11"/>
      <c r="N75" s="11"/>
      <c r="O75" s="11"/>
      <c r="P75" s="11"/>
      <c r="Q75" s="11"/>
      <c r="R75" s="25"/>
      <c r="S75" s="25"/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</row>
    <row r="76" spans="1:45" ht="15.75" customHeight="1" x14ac:dyDescent="0.2">
      <c r="A76" s="281"/>
      <c r="B76" s="264"/>
      <c r="C76" s="185">
        <f>F104</f>
        <v>21.28</v>
      </c>
      <c r="D76" s="29" t="s">
        <v>25</v>
      </c>
      <c r="E76" s="29">
        <f>E75*$C76</f>
        <v>0</v>
      </c>
      <c r="F76" s="29">
        <f>F75*$C76</f>
        <v>0</v>
      </c>
      <c r="G76" s="29">
        <f>G75*$C76</f>
        <v>0</v>
      </c>
      <c r="H76" s="29">
        <f>H75*$C76</f>
        <v>0</v>
      </c>
      <c r="I76" s="29"/>
      <c r="J76" s="29">
        <f>SUM(E76:H76)</f>
        <v>0</v>
      </c>
      <c r="K76" s="11"/>
      <c r="L76" s="11"/>
      <c r="M76" s="11"/>
      <c r="N76" s="11"/>
      <c r="O76" s="11"/>
      <c r="P76" s="11"/>
      <c r="Q76" s="11"/>
      <c r="R76" s="25"/>
      <c r="S76" s="25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  <c r="AS76" s="25"/>
    </row>
    <row r="77" spans="1:45" s="271" customFormat="1" ht="15.75" customHeight="1" x14ac:dyDescent="0.2"/>
    <row r="78" spans="1:45" ht="15.75" customHeight="1" x14ac:dyDescent="0.2">
      <c r="A78" s="281" t="s">
        <v>216</v>
      </c>
      <c r="B78" s="263" t="s">
        <v>469</v>
      </c>
      <c r="C78" s="29" t="s">
        <v>23</v>
      </c>
      <c r="D78" s="29" t="str">
        <f>'Insert page'!D102</f>
        <v>tonnes</v>
      </c>
      <c r="E78" s="157">
        <f>'Insert page'!E102</f>
        <v>0</v>
      </c>
      <c r="F78" s="28"/>
      <c r="G78" s="28"/>
      <c r="H78" s="28"/>
      <c r="I78" s="29">
        <f>SUM(E78:H78)</f>
        <v>0</v>
      </c>
      <c r="J78" s="29"/>
      <c r="K78" s="11"/>
      <c r="L78" s="11"/>
      <c r="M78" s="11"/>
      <c r="N78" s="11"/>
      <c r="O78" s="11"/>
      <c r="P78" s="11"/>
      <c r="Q78" s="11"/>
      <c r="R78" s="25"/>
      <c r="S78" s="25"/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  <c r="AS78" s="25"/>
    </row>
    <row r="79" spans="1:45" ht="15.75" customHeight="1" x14ac:dyDescent="0.2">
      <c r="A79" s="281"/>
      <c r="B79" s="264"/>
      <c r="C79" s="185">
        <f>F105</f>
        <v>21.28</v>
      </c>
      <c r="D79" s="29" t="s">
        <v>25</v>
      </c>
      <c r="E79" s="29">
        <f>E78*$C79</f>
        <v>0</v>
      </c>
      <c r="F79" s="29">
        <f>F78*$C79</f>
        <v>0</v>
      </c>
      <c r="G79" s="29">
        <f>G78*$C79</f>
        <v>0</v>
      </c>
      <c r="H79" s="29">
        <f>H78*$C79</f>
        <v>0</v>
      </c>
      <c r="I79" s="29"/>
      <c r="J79" s="29">
        <f>SUM(E79:H79)</f>
        <v>0</v>
      </c>
      <c r="K79" s="11"/>
      <c r="L79" s="11"/>
      <c r="M79" s="11"/>
      <c r="N79" s="11"/>
      <c r="O79" s="11"/>
      <c r="P79" s="11"/>
      <c r="Q79" s="11"/>
      <c r="R79" s="25"/>
      <c r="S79" s="25"/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/>
      <c r="AR79" s="25"/>
      <c r="AS79" s="25"/>
    </row>
    <row r="80" spans="1:45" s="297" customFormat="1" ht="15.75" customHeight="1" x14ac:dyDescent="0.2">
      <c r="A80" s="220"/>
      <c r="B80" s="220"/>
      <c r="C80" s="220"/>
      <c r="D80" s="220"/>
      <c r="E80" s="220"/>
      <c r="F80" s="220"/>
      <c r="G80" s="220"/>
      <c r="H80" s="220"/>
      <c r="I80" s="220"/>
      <c r="J80" s="220"/>
      <c r="K80" s="220"/>
      <c r="L80" s="220"/>
      <c r="M80" s="220"/>
      <c r="N80" s="220"/>
      <c r="O80" s="220"/>
      <c r="P80" s="220"/>
      <c r="Q80" s="220"/>
      <c r="R80" s="220"/>
      <c r="S80" s="220"/>
      <c r="T80" s="220"/>
      <c r="U80" s="220"/>
      <c r="V80" s="220"/>
      <c r="W80" s="220"/>
      <c r="X80" s="220"/>
      <c r="Y80" s="220"/>
      <c r="Z80" s="220"/>
      <c r="AA80" s="220"/>
      <c r="AB80" s="220"/>
      <c r="AC80" s="220"/>
      <c r="AD80" s="220"/>
      <c r="AE80" s="220"/>
      <c r="AF80" s="220"/>
      <c r="AG80" s="220"/>
      <c r="AH80" s="220"/>
      <c r="AI80" s="220"/>
      <c r="AJ80" s="220"/>
      <c r="AK80" s="220"/>
      <c r="AL80" s="220"/>
      <c r="AM80" s="220"/>
      <c r="AN80" s="220"/>
      <c r="AO80" s="220"/>
      <c r="AP80" s="220"/>
      <c r="AQ80" s="220"/>
      <c r="AR80" s="220"/>
      <c r="AS80" s="220"/>
    </row>
    <row r="81" spans="1:45" ht="15.75" customHeight="1" x14ac:dyDescent="0.2">
      <c r="A81" s="281" t="s">
        <v>217</v>
      </c>
      <c r="B81" s="263" t="s">
        <v>469</v>
      </c>
      <c r="C81" s="29" t="s">
        <v>23</v>
      </c>
      <c r="D81" s="29" t="str">
        <f>'Insert page'!D103</f>
        <v>tonnes</v>
      </c>
      <c r="E81" s="157">
        <f>'Insert page'!E103</f>
        <v>0</v>
      </c>
      <c r="F81" s="28"/>
      <c r="G81" s="28"/>
      <c r="H81" s="28"/>
      <c r="I81" s="29">
        <f>SUM(E81:H81)</f>
        <v>0</v>
      </c>
      <c r="J81" s="29"/>
      <c r="K81" s="11"/>
      <c r="L81" s="11"/>
      <c r="M81" s="11"/>
      <c r="N81" s="11"/>
      <c r="O81" s="11"/>
      <c r="P81" s="11"/>
      <c r="Q81" s="11"/>
      <c r="R81" s="25"/>
      <c r="S81" s="25"/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  <c r="AS81" s="25"/>
    </row>
    <row r="82" spans="1:45" ht="15.75" customHeight="1" x14ac:dyDescent="0.2">
      <c r="A82" s="281"/>
      <c r="B82" s="264"/>
      <c r="C82" s="185">
        <f>F106</f>
        <v>21.28</v>
      </c>
      <c r="D82" s="29" t="s">
        <v>25</v>
      </c>
      <c r="E82" s="29">
        <f>E81*$C82</f>
        <v>0</v>
      </c>
      <c r="F82" s="29">
        <f>F81*$C82</f>
        <v>0</v>
      </c>
      <c r="G82" s="29">
        <f>G81*$C82</f>
        <v>0</v>
      </c>
      <c r="H82" s="29">
        <f>H81*$C82</f>
        <v>0</v>
      </c>
      <c r="I82" s="29"/>
      <c r="J82" s="29">
        <f>SUM(E82:H82)</f>
        <v>0</v>
      </c>
      <c r="K82" s="11"/>
      <c r="L82" s="11"/>
      <c r="M82" s="11"/>
      <c r="N82" s="11"/>
      <c r="O82" s="11"/>
      <c r="P82" s="11"/>
      <c r="Q82" s="11"/>
      <c r="R82" s="25"/>
      <c r="S82" s="25"/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  <c r="AS82" s="25"/>
    </row>
    <row r="83" spans="1:45" ht="15.75" customHeight="1" x14ac:dyDescent="0.2">
      <c r="A83" s="281"/>
      <c r="B83" s="263" t="s">
        <v>208</v>
      </c>
      <c r="C83" s="29" t="s">
        <v>23</v>
      </c>
      <c r="D83" s="29" t="str">
        <f>'Insert page'!D104</f>
        <v>tonnes</v>
      </c>
      <c r="E83" s="157">
        <f>'Insert page'!E104</f>
        <v>0</v>
      </c>
      <c r="F83" s="28"/>
      <c r="G83" s="28"/>
      <c r="H83" s="28"/>
      <c r="I83" s="29">
        <f>SUM(E83:H83)</f>
        <v>0</v>
      </c>
      <c r="J83" s="29"/>
      <c r="K83" s="11"/>
      <c r="L83" s="11"/>
      <c r="M83" s="11"/>
      <c r="N83" s="11"/>
      <c r="O83" s="11"/>
      <c r="P83" s="11"/>
      <c r="Q83" s="11"/>
      <c r="R83" s="25"/>
      <c r="S83" s="25"/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/>
      <c r="AR83" s="25"/>
      <c r="AS83" s="25"/>
    </row>
    <row r="84" spans="1:45" ht="15.75" customHeight="1" x14ac:dyDescent="0.2">
      <c r="A84" s="281"/>
      <c r="B84" s="264"/>
      <c r="C84" s="185">
        <f>G106</f>
        <v>21.28</v>
      </c>
      <c r="D84" s="29" t="s">
        <v>25</v>
      </c>
      <c r="E84" s="29">
        <f>E83*$C84</f>
        <v>0</v>
      </c>
      <c r="F84" s="29">
        <f>F83*$C84</f>
        <v>0</v>
      </c>
      <c r="G84" s="29">
        <f>G83*$C84</f>
        <v>0</v>
      </c>
      <c r="H84" s="29">
        <f>H83*$C84</f>
        <v>0</v>
      </c>
      <c r="I84" s="29"/>
      <c r="J84" s="29">
        <f>SUM(E84:H84)</f>
        <v>0</v>
      </c>
      <c r="K84" s="11"/>
      <c r="L84" s="11"/>
      <c r="M84" s="11"/>
      <c r="N84" s="11"/>
      <c r="O84" s="11"/>
      <c r="P84" s="11"/>
      <c r="Q84" s="11"/>
      <c r="R84" s="25"/>
      <c r="S84" s="25"/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  <c r="AS84" s="25"/>
    </row>
    <row r="85" spans="1:45" ht="15.75" customHeight="1" x14ac:dyDescent="0.2">
      <c r="A85" s="281"/>
      <c r="B85" s="263" t="s">
        <v>210</v>
      </c>
      <c r="C85" s="29" t="s">
        <v>23</v>
      </c>
      <c r="D85" s="29" t="str">
        <f>'Insert page'!D105</f>
        <v>tonnes</v>
      </c>
      <c r="E85" s="157">
        <f>'Insert page'!E105</f>
        <v>0</v>
      </c>
      <c r="F85" s="28"/>
      <c r="G85" s="28"/>
      <c r="H85" s="28"/>
      <c r="I85" s="29">
        <f>SUM(E85:H85)</f>
        <v>0</v>
      </c>
      <c r="J85" s="29"/>
      <c r="K85" s="11"/>
      <c r="L85" s="11"/>
      <c r="M85" s="11"/>
      <c r="N85" s="11"/>
      <c r="O85" s="11"/>
      <c r="P85" s="11"/>
      <c r="Q85" s="11"/>
      <c r="R85" s="25"/>
      <c r="S85" s="25"/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/>
      <c r="AH85" s="25"/>
      <c r="AI85" s="25"/>
      <c r="AJ85" s="25"/>
      <c r="AK85" s="25"/>
      <c r="AL85" s="25"/>
      <c r="AM85" s="25"/>
      <c r="AN85" s="25"/>
      <c r="AO85" s="25"/>
      <c r="AP85" s="25"/>
      <c r="AQ85" s="25"/>
      <c r="AR85" s="25"/>
      <c r="AS85" s="25"/>
    </row>
    <row r="86" spans="1:45" ht="15.75" customHeight="1" x14ac:dyDescent="0.2">
      <c r="A86" s="281"/>
      <c r="B86" s="264"/>
      <c r="C86" s="185">
        <f>H106</f>
        <v>8.9109999999999996</v>
      </c>
      <c r="D86" s="29" t="s">
        <v>25</v>
      </c>
      <c r="E86" s="29">
        <f>E85*$C86</f>
        <v>0</v>
      </c>
      <c r="F86" s="29">
        <f>F85*$C86</f>
        <v>0</v>
      </c>
      <c r="G86" s="29">
        <f>G85*$C86</f>
        <v>0</v>
      </c>
      <c r="H86" s="29">
        <f>H85*$C86</f>
        <v>0</v>
      </c>
      <c r="I86" s="29"/>
      <c r="J86" s="29">
        <f>SUM(E86:H86)</f>
        <v>0</v>
      </c>
      <c r="K86" s="11"/>
      <c r="L86" s="11"/>
      <c r="M86" s="11"/>
      <c r="N86" s="11"/>
      <c r="O86" s="11"/>
      <c r="P86" s="11"/>
      <c r="Q86" s="11"/>
      <c r="R86" s="25"/>
      <c r="S86" s="25"/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  <c r="AS86" s="25"/>
    </row>
    <row r="100" spans="1:8" x14ac:dyDescent="0.2">
      <c r="A100" s="103"/>
      <c r="B100" s="103"/>
      <c r="C100" s="103"/>
      <c r="D100" s="103"/>
      <c r="E100" s="126" t="s">
        <v>206</v>
      </c>
      <c r="F100" s="126" t="s">
        <v>207</v>
      </c>
      <c r="G100" s="126" t="s">
        <v>208</v>
      </c>
      <c r="H100" s="126" t="s">
        <v>209</v>
      </c>
    </row>
    <row r="101" spans="1:8" ht="48" x14ac:dyDescent="0.2">
      <c r="A101" s="93" t="s">
        <v>65</v>
      </c>
      <c r="B101" s="93"/>
      <c r="C101" s="93" t="s">
        <v>76</v>
      </c>
      <c r="D101" s="93" t="s">
        <v>67</v>
      </c>
      <c r="E101" s="127" t="s">
        <v>68</v>
      </c>
      <c r="F101" s="127" t="s">
        <v>68</v>
      </c>
      <c r="G101" s="127" t="s">
        <v>68</v>
      </c>
      <c r="H101" s="127" t="s">
        <v>68</v>
      </c>
    </row>
    <row r="102" spans="1:8" ht="32" x14ac:dyDescent="0.2">
      <c r="A102" s="250"/>
      <c r="B102" s="21"/>
      <c r="C102" s="94" t="s">
        <v>213</v>
      </c>
      <c r="D102" s="94" t="s">
        <v>86</v>
      </c>
      <c r="E102" s="126">
        <v>0.98499999999999999</v>
      </c>
      <c r="F102" s="126">
        <v>0.98499999999999999</v>
      </c>
      <c r="G102" s="128">
        <v>21.280200000000001</v>
      </c>
      <c r="H102" s="126"/>
    </row>
    <row r="103" spans="1:8" x14ac:dyDescent="0.2">
      <c r="A103" s="250"/>
      <c r="B103" s="21"/>
      <c r="C103" s="94" t="s">
        <v>214</v>
      </c>
      <c r="D103" s="94" t="s">
        <v>86</v>
      </c>
      <c r="E103" s="126"/>
      <c r="F103" s="126">
        <v>21.28</v>
      </c>
      <c r="G103" s="126">
        <v>21.28</v>
      </c>
      <c r="H103" s="126"/>
    </row>
    <row r="104" spans="1:8" x14ac:dyDescent="0.2">
      <c r="A104" s="250"/>
      <c r="B104" s="21"/>
      <c r="C104" s="94" t="s">
        <v>215</v>
      </c>
      <c r="D104" s="94" t="s">
        <v>86</v>
      </c>
      <c r="E104" s="126"/>
      <c r="F104" s="126">
        <v>21.28</v>
      </c>
      <c r="G104" s="126"/>
      <c r="H104" s="126"/>
    </row>
    <row r="105" spans="1:8" x14ac:dyDescent="0.2">
      <c r="A105" s="250"/>
      <c r="B105" s="21"/>
      <c r="C105" s="94" t="s">
        <v>216</v>
      </c>
      <c r="D105" s="94" t="s">
        <v>86</v>
      </c>
      <c r="E105" s="126"/>
      <c r="F105" s="126">
        <v>21.28</v>
      </c>
      <c r="G105" s="126"/>
      <c r="H105" s="126"/>
    </row>
    <row r="106" spans="1:8" x14ac:dyDescent="0.2">
      <c r="A106" s="249"/>
      <c r="B106" s="21"/>
      <c r="C106" s="94" t="s">
        <v>217</v>
      </c>
      <c r="D106" s="94" t="s">
        <v>86</v>
      </c>
      <c r="E106" s="126"/>
      <c r="F106" s="126">
        <v>21.28</v>
      </c>
      <c r="G106" s="126">
        <v>21.28</v>
      </c>
      <c r="H106" s="126">
        <v>8.9109999999999996</v>
      </c>
    </row>
    <row r="107" spans="1:8" x14ac:dyDescent="0.2">
      <c r="A107" s="103"/>
      <c r="B107" s="103"/>
      <c r="C107" s="103"/>
      <c r="D107" s="103"/>
      <c r="E107" s="128"/>
      <c r="F107" s="128"/>
      <c r="G107" s="128"/>
      <c r="H107" s="128"/>
    </row>
    <row r="108" spans="1:8" x14ac:dyDescent="0.2">
      <c r="A108" s="103"/>
      <c r="B108" s="103"/>
      <c r="C108" s="103"/>
      <c r="D108" s="103"/>
      <c r="E108" s="128"/>
      <c r="F108" s="128"/>
      <c r="G108" s="128"/>
      <c r="H108" s="128"/>
    </row>
    <row r="109" spans="1:8" x14ac:dyDescent="0.2">
      <c r="A109" s="103"/>
      <c r="B109" s="103"/>
      <c r="C109" s="103"/>
      <c r="D109" s="103"/>
      <c r="E109" s="126" t="s">
        <v>206</v>
      </c>
      <c r="F109" s="126" t="s">
        <v>207</v>
      </c>
      <c r="G109" s="126" t="s">
        <v>208</v>
      </c>
      <c r="H109" s="126" t="s">
        <v>210</v>
      </c>
    </row>
    <row r="110" spans="1:8" ht="48" x14ac:dyDescent="0.2">
      <c r="A110" s="93" t="s">
        <v>65</v>
      </c>
      <c r="B110" s="93"/>
      <c r="C110" s="93" t="s">
        <v>76</v>
      </c>
      <c r="D110" s="93" t="s">
        <v>67</v>
      </c>
      <c r="E110" s="127" t="s">
        <v>68</v>
      </c>
      <c r="F110" s="127" t="s">
        <v>68</v>
      </c>
      <c r="G110" s="127" t="s">
        <v>68</v>
      </c>
      <c r="H110" s="127" t="s">
        <v>68</v>
      </c>
    </row>
    <row r="111" spans="1:8" x14ac:dyDescent="0.2">
      <c r="A111" s="115" t="s">
        <v>440</v>
      </c>
      <c r="B111" s="21"/>
      <c r="C111" s="94" t="s">
        <v>77</v>
      </c>
      <c r="D111" s="94" t="s">
        <v>86</v>
      </c>
      <c r="E111" s="126">
        <v>21.28</v>
      </c>
      <c r="F111" s="126">
        <v>21.28</v>
      </c>
      <c r="G111" s="126">
        <v>21.28</v>
      </c>
      <c r="H111" s="126">
        <v>8.8829999999999991</v>
      </c>
    </row>
    <row r="112" spans="1:8" x14ac:dyDescent="0.2">
      <c r="A112" s="103"/>
      <c r="B112" s="103"/>
      <c r="C112" s="103"/>
      <c r="D112" s="103"/>
      <c r="E112" s="129"/>
      <c r="F112" s="129"/>
      <c r="G112" s="129"/>
      <c r="H112" s="129"/>
    </row>
    <row r="113" spans="1:8" x14ac:dyDescent="0.2">
      <c r="A113" s="103"/>
      <c r="B113" s="103"/>
      <c r="C113" s="103"/>
      <c r="D113" s="103"/>
      <c r="E113" s="129"/>
      <c r="F113" s="129"/>
      <c r="G113" s="129"/>
      <c r="H113" s="129"/>
    </row>
    <row r="114" spans="1:8" ht="32" x14ac:dyDescent="0.2">
      <c r="A114" s="103"/>
      <c r="B114" s="103"/>
      <c r="C114" s="103"/>
      <c r="D114" s="103"/>
      <c r="E114" s="126" t="s">
        <v>208</v>
      </c>
      <c r="F114" s="126" t="s">
        <v>209</v>
      </c>
      <c r="G114" s="126" t="s">
        <v>210</v>
      </c>
      <c r="H114" s="126" t="s">
        <v>211</v>
      </c>
    </row>
    <row r="115" spans="1:8" ht="48" x14ac:dyDescent="0.2">
      <c r="A115" s="93" t="s">
        <v>65</v>
      </c>
      <c r="B115" s="93"/>
      <c r="C115" s="93" t="s">
        <v>76</v>
      </c>
      <c r="D115" s="93" t="s">
        <v>67</v>
      </c>
      <c r="E115" s="127" t="s">
        <v>68</v>
      </c>
      <c r="F115" s="127" t="s">
        <v>68</v>
      </c>
      <c r="G115" s="127" t="s">
        <v>68</v>
      </c>
      <c r="H115" s="127" t="s">
        <v>68</v>
      </c>
    </row>
    <row r="116" spans="1:8" ht="32" x14ac:dyDescent="0.2">
      <c r="A116" s="250"/>
      <c r="B116" s="21"/>
      <c r="C116" s="94" t="s">
        <v>218</v>
      </c>
      <c r="D116" s="94" t="s">
        <v>86</v>
      </c>
      <c r="E116" s="126">
        <v>21.28</v>
      </c>
      <c r="F116" s="126">
        <v>8.9109999999999996</v>
      </c>
      <c r="G116" s="126">
        <v>626.85599999999999</v>
      </c>
      <c r="H116" s="126">
        <v>8.9109999999999996</v>
      </c>
    </row>
    <row r="117" spans="1:8" ht="32" x14ac:dyDescent="0.2">
      <c r="A117" s="249"/>
      <c r="B117" s="21"/>
      <c r="C117" s="94" t="s">
        <v>219</v>
      </c>
      <c r="D117" s="94" t="s">
        <v>86</v>
      </c>
      <c r="E117" s="126">
        <v>21.28</v>
      </c>
      <c r="F117" s="126"/>
      <c r="G117" s="126">
        <v>467.00799999999998</v>
      </c>
      <c r="H117" s="126"/>
    </row>
    <row r="118" spans="1:8" x14ac:dyDescent="0.2">
      <c r="A118" s="103"/>
      <c r="B118" s="103"/>
      <c r="C118" s="103"/>
      <c r="D118" s="103"/>
      <c r="E118" s="129"/>
      <c r="F118" s="129"/>
      <c r="G118" s="129"/>
      <c r="H118" s="129"/>
    </row>
    <row r="119" spans="1:8" x14ac:dyDescent="0.2">
      <c r="A119" s="103"/>
      <c r="B119" s="103"/>
      <c r="C119" s="103"/>
      <c r="D119" s="103"/>
      <c r="E119" s="129"/>
      <c r="F119" s="129"/>
      <c r="G119" s="129"/>
      <c r="H119" s="129"/>
    </row>
    <row r="120" spans="1:8" x14ac:dyDescent="0.2">
      <c r="A120" s="103"/>
      <c r="B120" s="103"/>
      <c r="C120" s="103"/>
      <c r="D120" s="103"/>
      <c r="E120" s="126" t="s">
        <v>206</v>
      </c>
      <c r="F120" s="126" t="s">
        <v>207</v>
      </c>
      <c r="G120" s="126" t="s">
        <v>208</v>
      </c>
      <c r="H120" s="126" t="s">
        <v>210</v>
      </c>
    </row>
    <row r="121" spans="1:8" ht="48" x14ac:dyDescent="0.2">
      <c r="A121" s="93" t="s">
        <v>65</v>
      </c>
      <c r="B121" s="93"/>
      <c r="C121" s="93" t="s">
        <v>76</v>
      </c>
      <c r="D121" s="93" t="s">
        <v>67</v>
      </c>
      <c r="E121" s="127" t="s">
        <v>68</v>
      </c>
      <c r="F121" s="127" t="s">
        <v>68</v>
      </c>
      <c r="G121" s="127" t="s">
        <v>68</v>
      </c>
      <c r="H121" s="127" t="s">
        <v>68</v>
      </c>
    </row>
    <row r="122" spans="1:8" x14ac:dyDescent="0.2">
      <c r="A122" s="98" t="s">
        <v>220</v>
      </c>
      <c r="B122" s="94"/>
      <c r="C122" s="94" t="s">
        <v>220</v>
      </c>
      <c r="D122" s="94" t="s">
        <v>86</v>
      </c>
      <c r="E122" s="126">
        <v>21.28</v>
      </c>
      <c r="F122" s="126">
        <v>21.28</v>
      </c>
      <c r="G122" s="126">
        <v>21.28</v>
      </c>
      <c r="H122" s="126">
        <v>8.8829999999999991</v>
      </c>
    </row>
    <row r="123" spans="1:8" x14ac:dyDescent="0.2">
      <c r="A123" s="103"/>
      <c r="B123" s="103"/>
      <c r="C123" s="103"/>
      <c r="D123" s="103"/>
      <c r="E123" s="129"/>
      <c r="F123" s="129"/>
      <c r="G123" s="129"/>
      <c r="H123" s="129"/>
    </row>
    <row r="124" spans="1:8" x14ac:dyDescent="0.2">
      <c r="A124" s="103"/>
      <c r="B124" s="103"/>
      <c r="C124" s="103"/>
      <c r="D124" s="103"/>
      <c r="E124" s="129"/>
      <c r="F124" s="129"/>
      <c r="G124" s="129"/>
      <c r="H124" s="129"/>
    </row>
    <row r="125" spans="1:8" x14ac:dyDescent="0.2">
      <c r="A125" s="103"/>
      <c r="B125" s="103"/>
      <c r="C125" s="103"/>
      <c r="D125" s="103"/>
      <c r="E125" s="126" t="s">
        <v>206</v>
      </c>
      <c r="F125" s="126" t="s">
        <v>207</v>
      </c>
      <c r="G125" s="126" t="s">
        <v>208</v>
      </c>
      <c r="H125" s="126" t="s">
        <v>210</v>
      </c>
    </row>
    <row r="126" spans="1:8" ht="48" x14ac:dyDescent="0.2">
      <c r="A126" s="93" t="s">
        <v>65</v>
      </c>
      <c r="B126" s="93"/>
      <c r="C126" s="93" t="s">
        <v>76</v>
      </c>
      <c r="D126" s="93" t="s">
        <v>67</v>
      </c>
      <c r="E126" s="127" t="s">
        <v>68</v>
      </c>
      <c r="F126" s="127" t="s">
        <v>68</v>
      </c>
      <c r="G126" s="127" t="s">
        <v>68</v>
      </c>
      <c r="H126" s="127" t="s">
        <v>68</v>
      </c>
    </row>
    <row r="127" spans="1:8" ht="32" x14ac:dyDescent="0.2">
      <c r="A127" s="98" t="s">
        <v>78</v>
      </c>
      <c r="B127" s="94"/>
      <c r="C127" s="94" t="s">
        <v>221</v>
      </c>
      <c r="D127" s="94" t="s">
        <v>86</v>
      </c>
      <c r="E127" s="126">
        <v>21.28</v>
      </c>
      <c r="F127" s="126">
        <v>21.28</v>
      </c>
      <c r="G127" s="126">
        <v>21.28</v>
      </c>
      <c r="H127" s="126">
        <v>8.8829999999999991</v>
      </c>
    </row>
    <row r="131" spans="1:8" x14ac:dyDescent="0.2">
      <c r="A131" s="103"/>
      <c r="B131" s="103"/>
      <c r="C131" s="103"/>
      <c r="D131" s="103"/>
      <c r="E131" s="126" t="s">
        <v>207</v>
      </c>
      <c r="F131" s="126" t="s">
        <v>208</v>
      </c>
      <c r="G131" s="126" t="s">
        <v>209</v>
      </c>
      <c r="H131" s="126" t="s">
        <v>210</v>
      </c>
    </row>
    <row r="132" spans="1:8" ht="48" x14ac:dyDescent="0.2">
      <c r="A132" s="93" t="s">
        <v>65</v>
      </c>
      <c r="B132" s="93"/>
      <c r="C132" s="93" t="s">
        <v>76</v>
      </c>
      <c r="D132" s="93" t="s">
        <v>67</v>
      </c>
      <c r="E132" s="127" t="s">
        <v>68</v>
      </c>
      <c r="F132" s="127" t="s">
        <v>68</v>
      </c>
      <c r="G132" s="127" t="s">
        <v>68</v>
      </c>
      <c r="H132" s="127" t="s">
        <v>68</v>
      </c>
    </row>
    <row r="133" spans="1:8" ht="32" x14ac:dyDescent="0.2">
      <c r="A133" s="262" t="s">
        <v>79</v>
      </c>
      <c r="B133" s="94"/>
      <c r="C133" s="94" t="s">
        <v>222</v>
      </c>
      <c r="D133" s="94" t="s">
        <v>86</v>
      </c>
      <c r="E133" s="126">
        <v>21.28</v>
      </c>
      <c r="F133" s="126">
        <v>21.28</v>
      </c>
      <c r="G133" s="126">
        <v>8.9109999999999996</v>
      </c>
      <c r="H133" s="126">
        <v>1041.7850000000001</v>
      </c>
    </row>
    <row r="134" spans="1:8" ht="32" x14ac:dyDescent="0.2">
      <c r="A134" s="249"/>
      <c r="B134" s="21"/>
      <c r="C134" s="94" t="s">
        <v>223</v>
      </c>
      <c r="D134" s="94" t="s">
        <v>86</v>
      </c>
      <c r="E134" s="126">
        <v>21.28</v>
      </c>
      <c r="F134" s="126">
        <v>21.28</v>
      </c>
      <c r="G134" s="126">
        <v>8.9109999999999996</v>
      </c>
      <c r="H134" s="126">
        <v>1041.7850000000001</v>
      </c>
    </row>
  </sheetData>
  <mergeCells count="64">
    <mergeCell ref="A74:XFD74"/>
    <mergeCell ref="A12:XFD12"/>
    <mergeCell ref="A77:XFD77"/>
    <mergeCell ref="A69:XFD69"/>
    <mergeCell ref="A21:XFD21"/>
    <mergeCell ref="A30:XFD30"/>
    <mergeCell ref="A39:XFD39"/>
    <mergeCell ref="A48:XFD48"/>
    <mergeCell ref="A57:XFD57"/>
    <mergeCell ref="A70:A73"/>
    <mergeCell ref="B70:B71"/>
    <mergeCell ref="B72:B73"/>
    <mergeCell ref="A58:A61"/>
    <mergeCell ref="B58:B59"/>
    <mergeCell ref="B60:B61"/>
    <mergeCell ref="A63:A68"/>
    <mergeCell ref="A81:A86"/>
    <mergeCell ref="B81:B82"/>
    <mergeCell ref="B83:B84"/>
    <mergeCell ref="B85:B86"/>
    <mergeCell ref="A75:A76"/>
    <mergeCell ref="B75:B76"/>
    <mergeCell ref="A80:XFD80"/>
    <mergeCell ref="A78:A79"/>
    <mergeCell ref="B78:B79"/>
    <mergeCell ref="B63:B64"/>
    <mergeCell ref="B65:B66"/>
    <mergeCell ref="B67:B68"/>
    <mergeCell ref="A49:A56"/>
    <mergeCell ref="B49:B50"/>
    <mergeCell ref="B51:B52"/>
    <mergeCell ref="B53:B54"/>
    <mergeCell ref="B55:B56"/>
    <mergeCell ref="A62:XFD62"/>
    <mergeCell ref="B24:B25"/>
    <mergeCell ref="B26:B27"/>
    <mergeCell ref="A22:A29"/>
    <mergeCell ref="B28:B29"/>
    <mergeCell ref="A40:A47"/>
    <mergeCell ref="B40:B41"/>
    <mergeCell ref="B42:B43"/>
    <mergeCell ref="B44:B45"/>
    <mergeCell ref="B46:B47"/>
    <mergeCell ref="A31:A38"/>
    <mergeCell ref="B31:B32"/>
    <mergeCell ref="B33:B34"/>
    <mergeCell ref="B35:B36"/>
    <mergeCell ref="B37:B38"/>
    <mergeCell ref="A133:A134"/>
    <mergeCell ref="A102:A106"/>
    <mergeCell ref="A116:A117"/>
    <mergeCell ref="A4:A11"/>
    <mergeCell ref="C1:D1"/>
    <mergeCell ref="A2:D2"/>
    <mergeCell ref="B4:B5"/>
    <mergeCell ref="B6:B7"/>
    <mergeCell ref="B8:B9"/>
    <mergeCell ref="B10:B11"/>
    <mergeCell ref="A13:A20"/>
    <mergeCell ref="B13:B14"/>
    <mergeCell ref="B15:B16"/>
    <mergeCell ref="B17:B18"/>
    <mergeCell ref="B19:B20"/>
    <mergeCell ref="B22:B23"/>
  </mergeCells>
  <pageMargins left="0.7" right="0.7" top="0.75" bottom="0.75" header="0.3" footer="0.3"/>
  <legacy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ABE1E2-2761-6B4A-AB8D-92C4CE3C420B}">
  <sheetPr codeName="Sheet14">
    <tabColor theme="5" tint="0.59999389629810485"/>
  </sheetPr>
  <dimension ref="A1:AE83"/>
  <sheetViews>
    <sheetView zoomScaleNormal="100" workbookViewId="0">
      <selection activeCell="D14" sqref="D14"/>
    </sheetView>
  </sheetViews>
  <sheetFormatPr baseColWidth="10" defaultRowHeight="16" x14ac:dyDescent="0.2"/>
  <cols>
    <col min="1" max="1" width="15.6640625" customWidth="1"/>
    <col min="2" max="2" width="14.1640625" bestFit="1" customWidth="1"/>
    <col min="3" max="3" width="20" bestFit="1" customWidth="1"/>
    <col min="9" max="9" width="15.83203125" bestFit="1" customWidth="1"/>
    <col min="11" max="11" width="13.33203125" bestFit="1" customWidth="1"/>
  </cols>
  <sheetData>
    <row r="1" spans="1:31" ht="33.75" customHeight="1" x14ac:dyDescent="0.2">
      <c r="A1" s="8" t="s">
        <v>15</v>
      </c>
      <c r="B1" s="8" t="s">
        <v>16</v>
      </c>
      <c r="C1" s="8"/>
      <c r="D1" s="8">
        <v>1</v>
      </c>
      <c r="E1" s="8">
        <v>2</v>
      </c>
      <c r="F1" s="8">
        <v>3</v>
      </c>
      <c r="G1" s="8">
        <v>4</v>
      </c>
      <c r="H1" s="8" t="s">
        <v>17</v>
      </c>
      <c r="I1" s="8" t="s">
        <v>18</v>
      </c>
      <c r="J1" s="40"/>
      <c r="K1" s="41" t="s">
        <v>29</v>
      </c>
      <c r="L1" s="30"/>
      <c r="M1" s="32"/>
      <c r="N1" s="32"/>
      <c r="O1" s="32"/>
      <c r="P1" s="32"/>
    </row>
    <row r="2" spans="1:31" ht="33.75" customHeight="1" x14ac:dyDescent="0.2">
      <c r="A2" s="241" t="s">
        <v>19</v>
      </c>
      <c r="B2" s="242"/>
      <c r="C2" s="243"/>
      <c r="D2" s="33">
        <f>D5+D8+D11+D14</f>
        <v>0</v>
      </c>
      <c r="E2" s="33">
        <f t="shared" ref="E2:G2" si="0">E5+E8+E11+E14</f>
        <v>0</v>
      </c>
      <c r="F2" s="33">
        <f t="shared" si="0"/>
        <v>0</v>
      </c>
      <c r="G2" s="33">
        <f t="shared" si="0"/>
        <v>0</v>
      </c>
      <c r="H2" s="10"/>
      <c r="I2" s="10">
        <f>SUM(I4:I14)</f>
        <v>0</v>
      </c>
      <c r="J2" s="42"/>
      <c r="K2" s="43">
        <f>SUM(D2:G2)</f>
        <v>0</v>
      </c>
      <c r="L2" s="34"/>
      <c r="M2" s="35"/>
      <c r="N2" s="35"/>
      <c r="O2" s="35"/>
      <c r="P2" s="3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</row>
    <row r="3" spans="1:31" ht="15.75" customHeight="1" x14ac:dyDescent="0.2">
      <c r="A3" s="36"/>
      <c r="B3" s="13"/>
      <c r="C3" s="13"/>
      <c r="D3" s="13"/>
      <c r="E3" s="13"/>
      <c r="F3" s="13"/>
      <c r="G3" s="13"/>
      <c r="H3" s="13"/>
      <c r="I3" s="13"/>
      <c r="J3" s="35"/>
      <c r="K3" s="13"/>
      <c r="L3" s="35"/>
      <c r="M3" s="35"/>
      <c r="N3" s="35"/>
      <c r="O3" s="35"/>
      <c r="P3" s="3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</row>
    <row r="4" spans="1:31" ht="15.75" customHeight="1" x14ac:dyDescent="0.2">
      <c r="A4" s="239" t="s">
        <v>80</v>
      </c>
      <c r="B4" s="15" t="s">
        <v>23</v>
      </c>
      <c r="C4" s="15" t="str">
        <f>IF('Insert page'!D65=Accomodation!C30,Accomodation!C30)</f>
        <v>Room per night</v>
      </c>
      <c r="D4" s="16">
        <f>'Insert page'!E65</f>
        <v>0</v>
      </c>
      <c r="E4" s="16"/>
      <c r="F4" s="16"/>
      <c r="G4" s="16"/>
      <c r="H4" s="15">
        <f>SUM(D4:G4)</f>
        <v>0</v>
      </c>
      <c r="I4" s="15"/>
      <c r="J4" s="34"/>
      <c r="K4" s="35"/>
      <c r="L4" s="35"/>
      <c r="M4" s="35"/>
      <c r="N4" s="35"/>
      <c r="O4" s="35"/>
      <c r="P4" s="3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</row>
    <row r="5" spans="1:31" ht="15.75" customHeight="1" x14ac:dyDescent="0.2">
      <c r="A5" s="240"/>
      <c r="B5" s="16"/>
      <c r="C5" s="15" t="s">
        <v>25</v>
      </c>
      <c r="D5" s="15">
        <f t="shared" ref="D5:G5" si="1">D4*$B5</f>
        <v>0</v>
      </c>
      <c r="E5" s="15">
        <f t="shared" si="1"/>
        <v>0</v>
      </c>
      <c r="F5" s="15">
        <f t="shared" si="1"/>
        <v>0</v>
      </c>
      <c r="G5" s="15">
        <f t="shared" si="1"/>
        <v>0</v>
      </c>
      <c r="H5" s="15"/>
      <c r="I5" s="15">
        <f>SUM(D5:G5)</f>
        <v>0</v>
      </c>
      <c r="J5" s="34"/>
      <c r="K5" s="35"/>
      <c r="L5" s="35"/>
      <c r="M5" s="35"/>
      <c r="N5" s="35"/>
      <c r="O5" s="35"/>
      <c r="P5" s="3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</row>
    <row r="6" spans="1:31" ht="15.75" customHeight="1" x14ac:dyDescent="0.2">
      <c r="A6" s="18"/>
      <c r="B6" s="34"/>
      <c r="C6" s="34"/>
      <c r="D6" s="34"/>
      <c r="E6" s="34"/>
      <c r="F6" s="34"/>
      <c r="G6" s="34"/>
      <c r="H6" s="34"/>
      <c r="I6" s="34"/>
      <c r="J6" s="34"/>
      <c r="K6" s="35"/>
      <c r="L6" s="35"/>
      <c r="M6" s="35"/>
      <c r="N6" s="35"/>
      <c r="O6" s="35"/>
      <c r="P6" s="3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</row>
    <row r="7" spans="1:31" ht="15.75" customHeight="1" x14ac:dyDescent="0.2">
      <c r="A7" s="239" t="s">
        <v>81</v>
      </c>
      <c r="B7" s="15" t="s">
        <v>23</v>
      </c>
      <c r="C7" s="15" t="str">
        <f>IF('Insert page'!D66=Accomodation!C30,Accomodation!C30)</f>
        <v>Room per night</v>
      </c>
      <c r="D7" s="16">
        <f>'Insert page'!E66</f>
        <v>0</v>
      </c>
      <c r="E7" s="16"/>
      <c r="F7" s="16"/>
      <c r="G7" s="16"/>
      <c r="H7" s="15">
        <f>SUM(D7:G7)</f>
        <v>0</v>
      </c>
      <c r="I7" s="15"/>
      <c r="J7" s="34"/>
      <c r="K7" s="35"/>
      <c r="L7" s="35"/>
      <c r="M7" s="35"/>
      <c r="N7" s="35"/>
      <c r="O7" s="35"/>
      <c r="P7" s="3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</row>
    <row r="8" spans="1:31" ht="15.75" customHeight="1" x14ac:dyDescent="0.2">
      <c r="A8" s="240"/>
      <c r="B8" s="16"/>
      <c r="C8" s="15" t="s">
        <v>25</v>
      </c>
      <c r="D8" s="15">
        <f t="shared" ref="D8:G8" si="2">D7*$B8</f>
        <v>0</v>
      </c>
      <c r="E8" s="15">
        <f t="shared" si="2"/>
        <v>0</v>
      </c>
      <c r="F8" s="15">
        <f t="shared" si="2"/>
        <v>0</v>
      </c>
      <c r="G8" s="15">
        <f t="shared" si="2"/>
        <v>0</v>
      </c>
      <c r="H8" s="15"/>
      <c r="I8" s="15">
        <f>SUM(D8:G8)</f>
        <v>0</v>
      </c>
      <c r="J8" s="34"/>
      <c r="K8" s="35"/>
      <c r="L8" s="35"/>
      <c r="M8" s="35"/>
      <c r="N8" s="35"/>
      <c r="O8" s="35"/>
      <c r="P8" s="3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</row>
    <row r="9" spans="1:31" ht="15.75" customHeight="1" x14ac:dyDescent="0.2">
      <c r="A9" s="18"/>
      <c r="B9" s="34"/>
      <c r="C9" s="34"/>
      <c r="D9" s="34"/>
      <c r="E9" s="34"/>
      <c r="F9" s="34"/>
      <c r="G9" s="34"/>
      <c r="H9" s="34"/>
      <c r="I9" s="34"/>
      <c r="J9" s="34"/>
      <c r="K9" s="35"/>
      <c r="L9" s="35"/>
      <c r="M9" s="35"/>
      <c r="N9" s="35"/>
      <c r="O9" s="35"/>
      <c r="P9" s="35"/>
      <c r="Q9" s="2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</row>
    <row r="10" spans="1:31" ht="15.75" customHeight="1" x14ac:dyDescent="0.2">
      <c r="A10" s="239" t="s">
        <v>82</v>
      </c>
      <c r="B10" s="15" t="s">
        <v>23</v>
      </c>
      <c r="C10" s="15" t="str">
        <f>IF('Insert page'!D67=Accomodation!C30,Accomodation!C30)</f>
        <v>Room per night</v>
      </c>
      <c r="D10" s="16">
        <f>'Insert page'!E67</f>
        <v>0</v>
      </c>
      <c r="E10" s="16"/>
      <c r="F10" s="16"/>
      <c r="G10" s="16"/>
      <c r="H10" s="15">
        <f>SUM(D10:G10)</f>
        <v>0</v>
      </c>
      <c r="I10" s="15"/>
      <c r="J10" s="34"/>
      <c r="K10" s="35"/>
      <c r="L10" s="35"/>
      <c r="M10" s="35"/>
      <c r="N10" s="35"/>
      <c r="O10" s="35"/>
      <c r="P10" s="3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</row>
    <row r="11" spans="1:31" ht="15.75" customHeight="1" x14ac:dyDescent="0.2">
      <c r="A11" s="240"/>
      <c r="B11" s="16"/>
      <c r="C11" s="15" t="s">
        <v>25</v>
      </c>
      <c r="D11" s="15">
        <f t="shared" ref="D11:G11" si="3">D10*$B11</f>
        <v>0</v>
      </c>
      <c r="E11" s="15">
        <f t="shared" si="3"/>
        <v>0</v>
      </c>
      <c r="F11" s="15">
        <f t="shared" si="3"/>
        <v>0</v>
      </c>
      <c r="G11" s="15">
        <f t="shared" si="3"/>
        <v>0</v>
      </c>
      <c r="H11" s="15"/>
      <c r="I11" s="15">
        <f>SUM(D11:G11)</f>
        <v>0</v>
      </c>
      <c r="J11" s="34"/>
      <c r="K11" s="35"/>
      <c r="L11" s="35"/>
      <c r="M11" s="35"/>
      <c r="N11" s="35"/>
      <c r="O11" s="35"/>
      <c r="P11" s="3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</row>
    <row r="12" spans="1:31" ht="15.75" customHeight="1" x14ac:dyDescent="0.2">
      <c r="A12" s="18"/>
      <c r="B12" s="34"/>
      <c r="C12" s="34"/>
      <c r="D12" s="34"/>
      <c r="E12" s="34"/>
      <c r="F12" s="34"/>
      <c r="G12" s="34"/>
      <c r="H12" s="34"/>
      <c r="I12" s="34"/>
      <c r="J12" s="34"/>
      <c r="K12" s="35"/>
      <c r="L12" s="35"/>
      <c r="M12" s="35"/>
      <c r="N12" s="35"/>
      <c r="O12" s="35"/>
      <c r="P12" s="3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</row>
    <row r="13" spans="1:31" ht="15.75" customHeight="1" x14ac:dyDescent="0.2">
      <c r="A13" s="239" t="s">
        <v>83</v>
      </c>
      <c r="B13" s="15" t="s">
        <v>23</v>
      </c>
      <c r="C13" s="15" t="str">
        <f>IF('Insert page'!D68=Accomodation!C30,Accomodation!C30)</f>
        <v>Room per night</v>
      </c>
      <c r="D13" s="16">
        <f>'Insert page'!E68</f>
        <v>0</v>
      </c>
      <c r="E13" s="16"/>
      <c r="F13" s="16"/>
      <c r="G13" s="16"/>
      <c r="H13" s="15">
        <f>SUM(D13:G13)</f>
        <v>0</v>
      </c>
      <c r="I13" s="15"/>
      <c r="J13" s="34"/>
      <c r="K13" s="35"/>
      <c r="L13" s="35"/>
      <c r="M13" s="35"/>
      <c r="N13" s="35"/>
      <c r="O13" s="35"/>
      <c r="P13" s="3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</row>
    <row r="14" spans="1:31" ht="15.75" customHeight="1" x14ac:dyDescent="0.2">
      <c r="A14" s="240"/>
      <c r="B14" s="16"/>
      <c r="C14" s="15" t="s">
        <v>25</v>
      </c>
      <c r="D14" s="15">
        <f t="shared" ref="D14:G14" si="4">D13*$B11</f>
        <v>0</v>
      </c>
      <c r="E14" s="15">
        <f t="shared" si="4"/>
        <v>0</v>
      </c>
      <c r="F14" s="15">
        <f t="shared" si="4"/>
        <v>0</v>
      </c>
      <c r="G14" s="15">
        <f t="shared" si="4"/>
        <v>0</v>
      </c>
      <c r="H14" s="15"/>
      <c r="I14" s="15">
        <f>SUM(D14:G14)</f>
        <v>0</v>
      </c>
      <c r="J14" s="34"/>
      <c r="K14" s="35"/>
      <c r="L14" s="35"/>
      <c r="M14" s="35"/>
      <c r="N14" s="35"/>
      <c r="O14" s="35"/>
      <c r="P14" s="3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</row>
    <row r="23" spans="1:4" ht="17" customHeight="1" x14ac:dyDescent="0.2"/>
    <row r="26" spans="1:4" x14ac:dyDescent="0.2">
      <c r="A26" s="103"/>
      <c r="B26" s="103"/>
      <c r="C26" s="103"/>
      <c r="D26" s="122"/>
    </row>
    <row r="27" spans="1:4" x14ac:dyDescent="0.2">
      <c r="A27" s="103"/>
      <c r="B27" s="103"/>
      <c r="C27" s="103"/>
      <c r="D27" s="103"/>
    </row>
    <row r="28" spans="1:4" x14ac:dyDescent="0.2">
      <c r="A28" s="103"/>
      <c r="B28" s="103"/>
      <c r="C28" s="103"/>
      <c r="D28" s="122"/>
    </row>
    <row r="29" spans="1:4" ht="48" x14ac:dyDescent="0.2">
      <c r="A29" s="93" t="s">
        <v>65</v>
      </c>
      <c r="B29" s="93" t="s">
        <v>104</v>
      </c>
      <c r="C29" s="93" t="s">
        <v>67</v>
      </c>
      <c r="D29" s="123" t="s">
        <v>68</v>
      </c>
    </row>
    <row r="30" spans="1:4" x14ac:dyDescent="0.2">
      <c r="A30" s="302" t="s">
        <v>150</v>
      </c>
      <c r="B30" s="94" t="s">
        <v>153</v>
      </c>
      <c r="C30" s="94" t="s">
        <v>152</v>
      </c>
      <c r="D30" s="124"/>
    </row>
    <row r="31" spans="1:4" x14ac:dyDescent="0.2">
      <c r="A31" s="303"/>
      <c r="B31" s="94" t="s">
        <v>154</v>
      </c>
      <c r="C31" s="94" t="s">
        <v>152</v>
      </c>
      <c r="D31" s="121">
        <v>35</v>
      </c>
    </row>
    <row r="32" spans="1:4" x14ac:dyDescent="0.2">
      <c r="A32" s="303"/>
      <c r="B32" s="94" t="s">
        <v>155</v>
      </c>
      <c r="C32" s="94" t="s">
        <v>152</v>
      </c>
      <c r="D32" s="124"/>
    </row>
    <row r="33" spans="1:4" x14ac:dyDescent="0.2">
      <c r="A33" s="303"/>
      <c r="B33" s="94" t="s">
        <v>156</v>
      </c>
      <c r="C33" s="94" t="s">
        <v>152</v>
      </c>
      <c r="D33" s="121">
        <v>12.2</v>
      </c>
    </row>
    <row r="34" spans="1:4" x14ac:dyDescent="0.2">
      <c r="A34" s="303"/>
      <c r="B34" s="94" t="s">
        <v>157</v>
      </c>
      <c r="C34" s="94" t="s">
        <v>152</v>
      </c>
      <c r="D34" s="121">
        <v>8.6999999999999993</v>
      </c>
    </row>
    <row r="35" spans="1:4" x14ac:dyDescent="0.2">
      <c r="A35" s="303"/>
      <c r="B35" s="94" t="s">
        <v>158</v>
      </c>
      <c r="C35" s="94" t="s">
        <v>152</v>
      </c>
      <c r="D35" s="121">
        <v>7.4</v>
      </c>
    </row>
    <row r="36" spans="1:4" x14ac:dyDescent="0.2">
      <c r="A36" s="303"/>
      <c r="B36" s="94" t="s">
        <v>159</v>
      </c>
      <c r="C36" s="94" t="s">
        <v>152</v>
      </c>
      <c r="D36" s="121">
        <v>27.6</v>
      </c>
    </row>
    <row r="37" spans="1:4" x14ac:dyDescent="0.2">
      <c r="A37" s="303"/>
      <c r="B37" s="94" t="s">
        <v>160</v>
      </c>
      <c r="C37" s="94" t="s">
        <v>152</v>
      </c>
      <c r="D37" s="121">
        <v>53.5</v>
      </c>
    </row>
    <row r="38" spans="1:4" x14ac:dyDescent="0.2">
      <c r="A38" s="303"/>
      <c r="B38" s="94" t="s">
        <v>161</v>
      </c>
      <c r="C38" s="94" t="s">
        <v>152</v>
      </c>
      <c r="D38" s="121">
        <v>14.7</v>
      </c>
    </row>
    <row r="39" spans="1:4" x14ac:dyDescent="0.2">
      <c r="A39" s="303"/>
      <c r="B39" s="94" t="s">
        <v>162</v>
      </c>
      <c r="C39" s="94" t="s">
        <v>152</v>
      </c>
      <c r="D39" s="121">
        <v>4.7</v>
      </c>
    </row>
    <row r="40" spans="1:4" x14ac:dyDescent="0.2">
      <c r="A40" s="303"/>
      <c r="B40" s="94" t="s">
        <v>163</v>
      </c>
      <c r="C40" s="94" t="s">
        <v>152</v>
      </c>
      <c r="D40" s="124"/>
    </row>
    <row r="41" spans="1:4" x14ac:dyDescent="0.2">
      <c r="A41" s="303"/>
      <c r="B41" s="94" t="s">
        <v>164</v>
      </c>
      <c r="C41" s="94" t="s">
        <v>152</v>
      </c>
      <c r="D41" s="125">
        <v>44.2</v>
      </c>
    </row>
    <row r="42" spans="1:4" x14ac:dyDescent="0.2">
      <c r="A42" s="303"/>
      <c r="B42" s="94" t="s">
        <v>165</v>
      </c>
      <c r="C42" s="94" t="s">
        <v>152</v>
      </c>
      <c r="D42" s="124"/>
    </row>
    <row r="43" spans="1:4" x14ac:dyDescent="0.2">
      <c r="A43" s="303"/>
      <c r="B43" s="94" t="s">
        <v>166</v>
      </c>
      <c r="C43" s="94" t="s">
        <v>152</v>
      </c>
      <c r="D43" s="124"/>
    </row>
    <row r="44" spans="1:4" x14ac:dyDescent="0.2">
      <c r="A44" s="303"/>
      <c r="B44" s="94" t="s">
        <v>167</v>
      </c>
      <c r="C44" s="94" t="s">
        <v>152</v>
      </c>
      <c r="D44" s="121">
        <v>6.7</v>
      </c>
    </row>
    <row r="45" spans="1:4" x14ac:dyDescent="0.2">
      <c r="A45" s="303"/>
      <c r="B45" s="94" t="s">
        <v>168</v>
      </c>
      <c r="C45" s="94" t="s">
        <v>152</v>
      </c>
      <c r="D45" s="121">
        <v>13.2</v>
      </c>
    </row>
    <row r="46" spans="1:4" x14ac:dyDescent="0.2">
      <c r="A46" s="303"/>
      <c r="B46" s="94" t="s">
        <v>169</v>
      </c>
      <c r="C46" s="94" t="s">
        <v>152</v>
      </c>
      <c r="D46" s="124"/>
    </row>
    <row r="47" spans="1:4" ht="32" x14ac:dyDescent="0.2">
      <c r="A47" s="303"/>
      <c r="B47" s="94" t="s">
        <v>170</v>
      </c>
      <c r="C47" s="94" t="s">
        <v>152</v>
      </c>
      <c r="D47" s="121">
        <v>51.5</v>
      </c>
    </row>
    <row r="48" spans="1:4" x14ac:dyDescent="0.2">
      <c r="A48" s="303"/>
      <c r="B48" s="94" t="s">
        <v>171</v>
      </c>
      <c r="C48" s="94" t="s">
        <v>152</v>
      </c>
      <c r="D48" s="121">
        <v>58.9</v>
      </c>
    </row>
    <row r="49" spans="1:4" x14ac:dyDescent="0.2">
      <c r="A49" s="303"/>
      <c r="B49" s="94" t="s">
        <v>172</v>
      </c>
      <c r="C49" s="94" t="s">
        <v>152</v>
      </c>
      <c r="D49" s="121">
        <v>62.7</v>
      </c>
    </row>
    <row r="50" spans="1:4" x14ac:dyDescent="0.2">
      <c r="A50" s="303"/>
      <c r="B50" s="94" t="s">
        <v>173</v>
      </c>
      <c r="C50" s="94" t="s">
        <v>152</v>
      </c>
      <c r="D50" s="124"/>
    </row>
    <row r="51" spans="1:4" x14ac:dyDescent="0.2">
      <c r="A51" s="303"/>
      <c r="B51" s="94" t="s">
        <v>174</v>
      </c>
      <c r="C51" s="94" t="s">
        <v>152</v>
      </c>
      <c r="D51" s="124"/>
    </row>
    <row r="52" spans="1:4" x14ac:dyDescent="0.2">
      <c r="A52" s="303"/>
      <c r="B52" s="94" t="s">
        <v>175</v>
      </c>
      <c r="C52" s="94" t="s">
        <v>152</v>
      </c>
      <c r="D52" s="121">
        <v>14.3</v>
      </c>
    </row>
    <row r="53" spans="1:4" x14ac:dyDescent="0.2">
      <c r="A53" s="303"/>
      <c r="B53" s="94" t="s">
        <v>176</v>
      </c>
      <c r="C53" s="94" t="s">
        <v>152</v>
      </c>
      <c r="D53" s="125">
        <v>39</v>
      </c>
    </row>
    <row r="54" spans="1:4" x14ac:dyDescent="0.2">
      <c r="A54" s="303"/>
      <c r="B54" s="94" t="s">
        <v>177</v>
      </c>
      <c r="C54" s="94" t="s">
        <v>152</v>
      </c>
      <c r="D54" s="121">
        <v>68.900000000000006</v>
      </c>
    </row>
    <row r="55" spans="1:4" x14ac:dyDescent="0.2">
      <c r="A55" s="303"/>
      <c r="B55" s="94" t="s">
        <v>178</v>
      </c>
      <c r="C55" s="94" t="s">
        <v>152</v>
      </c>
      <c r="D55" s="124"/>
    </row>
    <row r="56" spans="1:4" x14ac:dyDescent="0.2">
      <c r="A56" s="303"/>
      <c r="B56" s="94" t="s">
        <v>179</v>
      </c>
      <c r="C56" s="94" t="s">
        <v>152</v>
      </c>
      <c r="D56" s="121">
        <v>55.8</v>
      </c>
    </row>
    <row r="57" spans="1:4" x14ac:dyDescent="0.2">
      <c r="A57" s="303"/>
      <c r="B57" s="94" t="s">
        <v>180</v>
      </c>
      <c r="C57" s="94" t="s">
        <v>152</v>
      </c>
      <c r="D57" s="124"/>
    </row>
    <row r="58" spans="1:4" x14ac:dyDescent="0.2">
      <c r="A58" s="303"/>
      <c r="B58" s="94" t="s">
        <v>181</v>
      </c>
      <c r="C58" s="94" t="s">
        <v>152</v>
      </c>
      <c r="D58" s="121">
        <v>61.5</v>
      </c>
    </row>
    <row r="59" spans="1:4" x14ac:dyDescent="0.2">
      <c r="A59" s="303"/>
      <c r="B59" s="94" t="s">
        <v>182</v>
      </c>
      <c r="C59" s="94" t="s">
        <v>152</v>
      </c>
      <c r="D59" s="121">
        <v>152.19999999999999</v>
      </c>
    </row>
    <row r="60" spans="1:4" x14ac:dyDescent="0.2">
      <c r="A60" s="303"/>
      <c r="B60" s="94" t="s">
        <v>183</v>
      </c>
      <c r="C60" s="94" t="s">
        <v>152</v>
      </c>
      <c r="D60" s="121">
        <v>19.3</v>
      </c>
    </row>
    <row r="61" spans="1:4" x14ac:dyDescent="0.2">
      <c r="A61" s="303"/>
      <c r="B61" s="94" t="s">
        <v>184</v>
      </c>
      <c r="C61" s="94" t="s">
        <v>152</v>
      </c>
      <c r="D61" s="125">
        <v>14.8</v>
      </c>
    </row>
    <row r="62" spans="1:4" x14ac:dyDescent="0.2">
      <c r="A62" s="303"/>
      <c r="B62" s="94" t="s">
        <v>185</v>
      </c>
      <c r="C62" s="94" t="s">
        <v>152</v>
      </c>
      <c r="D62" s="124"/>
    </row>
    <row r="63" spans="1:4" x14ac:dyDescent="0.2">
      <c r="A63" s="303"/>
      <c r="B63" s="94" t="s">
        <v>186</v>
      </c>
      <c r="C63" s="94" t="s">
        <v>152</v>
      </c>
      <c r="D63" s="121">
        <v>90.3</v>
      </c>
    </row>
    <row r="64" spans="1:4" x14ac:dyDescent="0.2">
      <c r="A64" s="303"/>
      <c r="B64" s="94" t="s">
        <v>187</v>
      </c>
      <c r="C64" s="94" t="s">
        <v>152</v>
      </c>
      <c r="D64" s="124"/>
    </row>
    <row r="65" spans="1:4" x14ac:dyDescent="0.2">
      <c r="A65" s="303"/>
      <c r="B65" s="94" t="s">
        <v>188</v>
      </c>
      <c r="C65" s="94" t="s">
        <v>152</v>
      </c>
      <c r="D65" s="124"/>
    </row>
    <row r="66" spans="1:4" x14ac:dyDescent="0.2">
      <c r="A66" s="303"/>
      <c r="B66" s="94" t="s">
        <v>189</v>
      </c>
      <c r="C66" s="94" t="s">
        <v>152</v>
      </c>
      <c r="D66" s="121">
        <v>54.3</v>
      </c>
    </row>
    <row r="67" spans="1:4" x14ac:dyDescent="0.2">
      <c r="A67" s="303"/>
      <c r="B67" s="94" t="s">
        <v>190</v>
      </c>
      <c r="C67" s="94" t="s">
        <v>152</v>
      </c>
      <c r="D67" s="124"/>
    </row>
    <row r="68" spans="1:4" x14ac:dyDescent="0.2">
      <c r="A68" s="303"/>
      <c r="B68" s="94" t="s">
        <v>191</v>
      </c>
      <c r="C68" s="94" t="s">
        <v>152</v>
      </c>
      <c r="D68" s="121">
        <v>19</v>
      </c>
    </row>
    <row r="69" spans="1:4" x14ac:dyDescent="0.2">
      <c r="A69" s="303"/>
      <c r="B69" s="94" t="s">
        <v>192</v>
      </c>
      <c r="C69" s="94" t="s">
        <v>152</v>
      </c>
      <c r="D69" s="121">
        <v>86.2</v>
      </c>
    </row>
    <row r="70" spans="1:4" x14ac:dyDescent="0.2">
      <c r="A70" s="303"/>
      <c r="B70" s="94" t="s">
        <v>193</v>
      </c>
      <c r="C70" s="94" t="s">
        <v>152</v>
      </c>
      <c r="D70" s="124"/>
    </row>
    <row r="71" spans="1:4" ht="32" x14ac:dyDescent="0.2">
      <c r="A71" s="303"/>
      <c r="B71" s="94" t="s">
        <v>194</v>
      </c>
      <c r="C71" s="94" t="s">
        <v>152</v>
      </c>
      <c r="D71" s="121">
        <v>24.2</v>
      </c>
    </row>
    <row r="72" spans="1:4" x14ac:dyDescent="0.2">
      <c r="A72" s="303"/>
      <c r="B72" s="94" t="s">
        <v>195</v>
      </c>
      <c r="C72" s="94" t="s">
        <v>152</v>
      </c>
      <c r="D72" s="121">
        <v>106.4</v>
      </c>
    </row>
    <row r="73" spans="1:4" x14ac:dyDescent="0.2">
      <c r="A73" s="303"/>
      <c r="B73" s="94" t="s">
        <v>196</v>
      </c>
      <c r="C73" s="94" t="s">
        <v>152</v>
      </c>
      <c r="D73" s="121">
        <v>24.5</v>
      </c>
    </row>
    <row r="74" spans="1:4" x14ac:dyDescent="0.2">
      <c r="A74" s="303"/>
      <c r="B74" s="94" t="s">
        <v>197</v>
      </c>
      <c r="C74" s="94" t="s">
        <v>152</v>
      </c>
      <c r="D74" s="121">
        <v>51.4</v>
      </c>
    </row>
    <row r="75" spans="1:4" x14ac:dyDescent="0.2">
      <c r="A75" s="303"/>
      <c r="B75" s="94" t="s">
        <v>198</v>
      </c>
      <c r="C75" s="94" t="s">
        <v>152</v>
      </c>
      <c r="D75" s="121">
        <v>7</v>
      </c>
    </row>
    <row r="76" spans="1:4" x14ac:dyDescent="0.2">
      <c r="A76" s="303"/>
      <c r="B76" s="94" t="s">
        <v>199</v>
      </c>
      <c r="C76" s="94" t="s">
        <v>152</v>
      </c>
      <c r="D76" s="121">
        <v>6.6</v>
      </c>
    </row>
    <row r="77" spans="1:4" x14ac:dyDescent="0.2">
      <c r="A77" s="303"/>
      <c r="B77" s="94" t="s">
        <v>200</v>
      </c>
      <c r="C77" s="94" t="s">
        <v>152</v>
      </c>
      <c r="D77" s="124"/>
    </row>
    <row r="78" spans="1:4" x14ac:dyDescent="0.2">
      <c r="A78" s="303"/>
      <c r="B78" s="94" t="s">
        <v>201</v>
      </c>
      <c r="C78" s="94" t="s">
        <v>152</v>
      </c>
      <c r="D78" s="121">
        <v>43.4</v>
      </c>
    </row>
    <row r="79" spans="1:4" x14ac:dyDescent="0.2">
      <c r="A79" s="303"/>
      <c r="B79" s="94" t="s">
        <v>202</v>
      </c>
      <c r="C79" s="94" t="s">
        <v>152</v>
      </c>
      <c r="D79" s="121">
        <v>32.1</v>
      </c>
    </row>
    <row r="80" spans="1:4" ht="32" x14ac:dyDescent="0.2">
      <c r="A80" s="303"/>
      <c r="B80" s="94" t="s">
        <v>203</v>
      </c>
      <c r="C80" s="94" t="s">
        <v>152</v>
      </c>
      <c r="D80" s="121">
        <v>63.8</v>
      </c>
    </row>
    <row r="81" spans="1:4" x14ac:dyDescent="0.2">
      <c r="A81" s="303"/>
      <c r="B81" s="94" t="s">
        <v>204</v>
      </c>
      <c r="C81" s="94" t="s">
        <v>152</v>
      </c>
      <c r="D81" s="121">
        <v>16.100000000000001</v>
      </c>
    </row>
    <row r="82" spans="1:4" x14ac:dyDescent="0.2">
      <c r="A82" s="303"/>
      <c r="B82" s="94" t="s">
        <v>151</v>
      </c>
      <c r="C82" s="94" t="s">
        <v>152</v>
      </c>
      <c r="D82" s="121">
        <v>10.4</v>
      </c>
    </row>
    <row r="83" spans="1:4" x14ac:dyDescent="0.2">
      <c r="A83" s="303"/>
      <c r="B83" s="94" t="s">
        <v>205</v>
      </c>
      <c r="C83" s="94" t="s">
        <v>152</v>
      </c>
      <c r="D83" s="121">
        <v>38.5</v>
      </c>
    </row>
  </sheetData>
  <mergeCells count="6">
    <mergeCell ref="A30:A83"/>
    <mergeCell ref="A2:C2"/>
    <mergeCell ref="A4:A5"/>
    <mergeCell ref="A7:A8"/>
    <mergeCell ref="A10:A11"/>
    <mergeCell ref="A13:A14"/>
  </mergeCells>
  <pageMargins left="0.7" right="0.7" top="0.75" bottom="0.75" header="0.3" footer="0.3"/>
  <legacy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CD1E16-780D-4D43-8F1F-7C4ED96D3DB4}">
  <sheetPr codeName="Sheet15">
    <tabColor theme="9" tint="0.59999389629810485"/>
  </sheetPr>
  <dimension ref="A1:BI209"/>
  <sheetViews>
    <sheetView workbookViewId="0">
      <selection activeCell="H18" sqref="H18"/>
    </sheetView>
  </sheetViews>
  <sheetFormatPr baseColWidth="10" defaultRowHeight="16" x14ac:dyDescent="0.2"/>
  <cols>
    <col min="1" max="1" width="11.5" customWidth="1"/>
    <col min="2" max="2" width="14.1640625" bestFit="1" customWidth="1"/>
    <col min="3" max="3" width="8.83203125" bestFit="1" customWidth="1"/>
    <col min="9" max="9" width="15.83203125" bestFit="1" customWidth="1"/>
    <col min="11" max="11" width="13.33203125" bestFit="1" customWidth="1"/>
  </cols>
  <sheetData>
    <row r="1" spans="1:61" ht="33.75" customHeight="1" x14ac:dyDescent="0.2">
      <c r="A1" s="8" t="s">
        <v>15</v>
      </c>
      <c r="B1" s="8" t="s">
        <v>16</v>
      </c>
      <c r="C1" s="8"/>
      <c r="D1" s="8">
        <v>1</v>
      </c>
      <c r="E1" s="8">
        <v>2</v>
      </c>
      <c r="F1" s="8">
        <v>3</v>
      </c>
      <c r="G1" s="8">
        <v>4</v>
      </c>
      <c r="H1" s="8" t="s">
        <v>17</v>
      </c>
      <c r="I1" s="8" t="s">
        <v>18</v>
      </c>
      <c r="J1" s="30"/>
      <c r="K1" s="31" t="s">
        <v>29</v>
      </c>
      <c r="L1" s="32"/>
      <c r="M1" s="32"/>
      <c r="N1" s="32"/>
      <c r="O1" s="32"/>
      <c r="P1" s="32"/>
    </row>
    <row r="2" spans="1:61" ht="33.75" customHeight="1" x14ac:dyDescent="0.2">
      <c r="A2" s="241" t="s">
        <v>19</v>
      </c>
      <c r="B2" s="242"/>
      <c r="C2" s="243"/>
      <c r="D2" s="33">
        <f t="shared" ref="D2:G2" si="0">D5+D8+D11+D14+D17</f>
        <v>0</v>
      </c>
      <c r="E2" s="33">
        <f t="shared" si="0"/>
        <v>0</v>
      </c>
      <c r="F2" s="33">
        <f>F5+F8+F11+F14+F17</f>
        <v>0</v>
      </c>
      <c r="G2" s="33">
        <f t="shared" si="0"/>
        <v>0</v>
      </c>
      <c r="H2" s="10"/>
      <c r="I2" s="10">
        <f>SUM(I4:I17)</f>
        <v>0</v>
      </c>
      <c r="J2" s="34"/>
      <c r="K2" s="33">
        <f>SUM(D2:G2)</f>
        <v>0</v>
      </c>
      <c r="L2" s="35"/>
      <c r="M2" s="35"/>
      <c r="N2" s="35"/>
      <c r="O2" s="35"/>
      <c r="P2" s="3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  <c r="AG2" s="25"/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25"/>
      <c r="BI2" s="25"/>
    </row>
    <row r="3" spans="1:61" ht="15.75" customHeight="1" x14ac:dyDescent="0.2">
      <c r="A3" s="36"/>
      <c r="B3" s="13"/>
      <c r="C3" s="13"/>
      <c r="D3" s="13"/>
      <c r="E3" s="13"/>
      <c r="F3" s="67"/>
      <c r="G3" s="13"/>
      <c r="H3" s="13"/>
      <c r="I3" s="13"/>
      <c r="J3" s="35"/>
      <c r="K3" s="35"/>
      <c r="L3" s="35"/>
      <c r="M3" s="35"/>
      <c r="N3" s="35"/>
      <c r="O3" s="35"/>
      <c r="P3" s="3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25"/>
      <c r="AU3" s="25"/>
      <c r="AV3" s="25"/>
      <c r="AW3" s="25"/>
      <c r="AX3" s="25"/>
      <c r="AY3" s="25"/>
      <c r="AZ3" s="25"/>
      <c r="BA3" s="25"/>
      <c r="BB3" s="25"/>
      <c r="BC3" s="25"/>
      <c r="BD3" s="25"/>
      <c r="BE3" s="25"/>
      <c r="BF3" s="25"/>
      <c r="BG3" s="25"/>
      <c r="BH3" s="25"/>
      <c r="BI3" s="25"/>
    </row>
    <row r="4" spans="1:61" ht="15.75" customHeight="1" x14ac:dyDescent="0.2">
      <c r="A4" s="239" t="s">
        <v>84</v>
      </c>
      <c r="B4" s="15" t="s">
        <v>23</v>
      </c>
      <c r="C4" s="15" t="s">
        <v>24</v>
      </c>
      <c r="D4" s="16"/>
      <c r="E4" s="16"/>
      <c r="F4" s="16"/>
      <c r="G4" s="16"/>
      <c r="H4" s="15">
        <f>SUM(D4:G4)</f>
        <v>0</v>
      </c>
      <c r="I4" s="15"/>
      <c r="J4" s="34"/>
      <c r="K4" s="35"/>
      <c r="L4" s="35"/>
      <c r="M4" s="35"/>
      <c r="N4" s="35"/>
      <c r="O4" s="35"/>
      <c r="P4" s="3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</row>
    <row r="5" spans="1:61" ht="15.75" customHeight="1" x14ac:dyDescent="0.2">
      <c r="A5" s="240"/>
      <c r="B5" s="16"/>
      <c r="C5" s="15" t="s">
        <v>25</v>
      </c>
      <c r="D5" s="15">
        <f t="shared" ref="D5:G5" si="1">D4*$B5</f>
        <v>0</v>
      </c>
      <c r="E5" s="15">
        <f t="shared" si="1"/>
        <v>0</v>
      </c>
      <c r="F5" s="15">
        <f t="shared" si="1"/>
        <v>0</v>
      </c>
      <c r="G5" s="15">
        <f t="shared" si="1"/>
        <v>0</v>
      </c>
      <c r="H5" s="15"/>
      <c r="I5" s="15">
        <f>SUM(D5:G5)</f>
        <v>0</v>
      </c>
      <c r="J5" s="34"/>
      <c r="K5" s="35"/>
      <c r="L5" s="35"/>
      <c r="M5" s="35"/>
      <c r="N5" s="35"/>
      <c r="O5" s="35"/>
      <c r="P5" s="3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</row>
    <row r="6" spans="1:61" ht="15.75" customHeight="1" x14ac:dyDescent="0.2">
      <c r="A6" s="36"/>
      <c r="B6" s="13"/>
      <c r="C6" s="13"/>
      <c r="D6" s="13"/>
      <c r="E6" s="13"/>
      <c r="F6" s="67"/>
      <c r="G6" s="13"/>
      <c r="H6" s="13"/>
      <c r="I6" s="13"/>
      <c r="J6" s="34"/>
      <c r="K6" s="35"/>
      <c r="L6" s="35"/>
      <c r="M6" s="35"/>
      <c r="N6" s="35"/>
      <c r="O6" s="35"/>
      <c r="P6" s="3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</row>
    <row r="7" spans="1:61" ht="15.75" customHeight="1" x14ac:dyDescent="0.2">
      <c r="A7" s="239" t="s">
        <v>84</v>
      </c>
      <c r="B7" s="15" t="s">
        <v>23</v>
      </c>
      <c r="C7" s="15" t="s">
        <v>24</v>
      </c>
      <c r="D7" s="16"/>
      <c r="E7" s="16"/>
      <c r="F7" s="16"/>
      <c r="G7" s="16"/>
      <c r="H7" s="15">
        <f>SUM(D7:G7)</f>
        <v>0</v>
      </c>
      <c r="I7" s="15"/>
      <c r="J7" s="34"/>
      <c r="K7" s="35"/>
      <c r="L7" s="35"/>
      <c r="M7" s="35"/>
      <c r="N7" s="35"/>
      <c r="O7" s="35"/>
      <c r="P7" s="3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</row>
    <row r="8" spans="1:61" ht="15.75" customHeight="1" x14ac:dyDescent="0.2">
      <c r="A8" s="240"/>
      <c r="B8" s="16"/>
      <c r="C8" s="15" t="s">
        <v>25</v>
      </c>
      <c r="D8" s="15">
        <f t="shared" ref="D8:G8" si="2">D7*$B8</f>
        <v>0</v>
      </c>
      <c r="E8" s="15">
        <f t="shared" si="2"/>
        <v>0</v>
      </c>
      <c r="F8" s="15">
        <f t="shared" si="2"/>
        <v>0</v>
      </c>
      <c r="G8" s="15">
        <f t="shared" si="2"/>
        <v>0</v>
      </c>
      <c r="H8" s="15"/>
      <c r="I8" s="15">
        <f>SUM(D8:G8)</f>
        <v>0</v>
      </c>
      <c r="J8" s="34"/>
      <c r="K8" s="35"/>
      <c r="L8" s="35"/>
      <c r="M8" s="35"/>
      <c r="N8" s="35"/>
      <c r="O8" s="35"/>
      <c r="P8" s="3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</row>
    <row r="9" spans="1:61" ht="15.75" customHeight="1" x14ac:dyDescent="0.2">
      <c r="A9" s="36"/>
      <c r="B9" s="13"/>
      <c r="C9" s="13"/>
      <c r="D9" s="13"/>
      <c r="E9" s="13"/>
      <c r="F9" s="67"/>
      <c r="G9" s="13"/>
      <c r="H9" s="13"/>
      <c r="I9" s="13"/>
      <c r="J9" s="34"/>
      <c r="K9" s="35"/>
      <c r="L9" s="35"/>
      <c r="M9" s="35"/>
      <c r="N9" s="35"/>
      <c r="O9" s="35"/>
      <c r="P9" s="35"/>
      <c r="Q9" s="2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</row>
    <row r="10" spans="1:61" ht="15.75" customHeight="1" x14ac:dyDescent="0.2">
      <c r="A10" s="239" t="s">
        <v>84</v>
      </c>
      <c r="B10" s="15" t="s">
        <v>23</v>
      </c>
      <c r="C10" s="15" t="s">
        <v>24</v>
      </c>
      <c r="D10" s="16"/>
      <c r="E10" s="16"/>
      <c r="F10" s="16"/>
      <c r="G10" s="16"/>
      <c r="H10" s="15">
        <f>SUM(D10:G10)</f>
        <v>0</v>
      </c>
      <c r="I10" s="15"/>
      <c r="J10" s="34"/>
      <c r="K10" s="35"/>
      <c r="L10" s="35"/>
      <c r="M10" s="35"/>
      <c r="N10" s="35"/>
      <c r="O10" s="35"/>
      <c r="P10" s="3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</row>
    <row r="11" spans="1:61" ht="15.75" customHeight="1" x14ac:dyDescent="0.2">
      <c r="A11" s="240"/>
      <c r="B11" s="16"/>
      <c r="C11" s="15" t="s">
        <v>25</v>
      </c>
      <c r="D11" s="15">
        <f t="shared" ref="D11:G11" si="3">D10*$B11</f>
        <v>0</v>
      </c>
      <c r="E11" s="15">
        <f t="shared" si="3"/>
        <v>0</v>
      </c>
      <c r="F11" s="15">
        <f t="shared" si="3"/>
        <v>0</v>
      </c>
      <c r="G11" s="15">
        <f t="shared" si="3"/>
        <v>0</v>
      </c>
      <c r="H11" s="15"/>
      <c r="I11" s="15">
        <f>SUM(D11:G11)</f>
        <v>0</v>
      </c>
      <c r="J11" s="34"/>
      <c r="K11" s="35"/>
      <c r="L11" s="35"/>
      <c r="M11" s="35"/>
      <c r="N11" s="35"/>
      <c r="O11" s="35"/>
      <c r="P11" s="3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</row>
    <row r="12" spans="1:61" ht="15.75" customHeight="1" x14ac:dyDescent="0.2">
      <c r="A12" s="36"/>
      <c r="B12" s="13"/>
      <c r="C12" s="13"/>
      <c r="D12" s="13"/>
      <c r="E12" s="13"/>
      <c r="F12" s="67"/>
      <c r="G12" s="13"/>
      <c r="H12" s="13"/>
      <c r="I12" s="13"/>
      <c r="J12" s="34"/>
      <c r="K12" s="35"/>
      <c r="L12" s="35"/>
      <c r="M12" s="35"/>
      <c r="N12" s="35"/>
      <c r="O12" s="35"/>
      <c r="P12" s="3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</row>
    <row r="13" spans="1:61" ht="15.75" customHeight="1" x14ac:dyDescent="0.2">
      <c r="A13" s="239" t="s">
        <v>84</v>
      </c>
      <c r="B13" s="15" t="s">
        <v>23</v>
      </c>
      <c r="C13" s="15" t="s">
        <v>24</v>
      </c>
      <c r="D13" s="16"/>
      <c r="E13" s="16"/>
      <c r="F13" s="16"/>
      <c r="G13" s="16"/>
      <c r="H13" s="15">
        <f>SUM(D13:G13)</f>
        <v>0</v>
      </c>
      <c r="I13" s="15"/>
      <c r="J13" s="34"/>
      <c r="K13" s="35"/>
      <c r="L13" s="35"/>
      <c r="M13" s="35"/>
      <c r="N13" s="35"/>
      <c r="O13" s="35"/>
      <c r="P13" s="3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</row>
    <row r="14" spans="1:61" ht="15.75" customHeight="1" x14ac:dyDescent="0.2">
      <c r="A14" s="240"/>
      <c r="B14" s="16"/>
      <c r="C14" s="15" t="s">
        <v>25</v>
      </c>
      <c r="D14" s="15">
        <f t="shared" ref="D14:G14" si="4">D13*$B14</f>
        <v>0</v>
      </c>
      <c r="E14" s="15">
        <f t="shared" si="4"/>
        <v>0</v>
      </c>
      <c r="F14" s="15">
        <f t="shared" si="4"/>
        <v>0</v>
      </c>
      <c r="G14" s="15">
        <f t="shared" si="4"/>
        <v>0</v>
      </c>
      <c r="H14" s="15"/>
      <c r="I14" s="15">
        <f>SUM(D14:G14)</f>
        <v>0</v>
      </c>
      <c r="J14" s="34"/>
      <c r="K14" s="35"/>
      <c r="L14" s="35"/>
      <c r="M14" s="35"/>
      <c r="N14" s="35"/>
      <c r="O14" s="35"/>
      <c r="P14" s="3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</row>
    <row r="15" spans="1:61" ht="15.75" customHeight="1" x14ac:dyDescent="0.2">
      <c r="A15" s="36"/>
      <c r="B15" s="13"/>
      <c r="C15" s="13"/>
      <c r="D15" s="13"/>
      <c r="E15" s="13"/>
      <c r="F15" s="67"/>
      <c r="G15" s="13"/>
      <c r="H15" s="13"/>
      <c r="I15" s="13"/>
      <c r="J15" s="34"/>
      <c r="K15" s="35"/>
      <c r="L15" s="35"/>
      <c r="M15" s="35"/>
      <c r="N15" s="35"/>
      <c r="O15" s="35"/>
      <c r="P15" s="3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</row>
    <row r="16" spans="1:61" ht="15.75" customHeight="1" x14ac:dyDescent="0.2">
      <c r="A16" s="304" t="s">
        <v>84</v>
      </c>
      <c r="B16" s="15" t="s">
        <v>23</v>
      </c>
      <c r="C16" s="15" t="s">
        <v>24</v>
      </c>
      <c r="D16" s="16"/>
      <c r="E16" s="16"/>
      <c r="F16" s="16"/>
      <c r="G16" s="16"/>
      <c r="H16" s="15">
        <f>SUM(D16:G16)</f>
        <v>0</v>
      </c>
      <c r="I16" s="15"/>
      <c r="J16" s="34"/>
      <c r="K16" s="35"/>
      <c r="L16" s="35"/>
      <c r="M16" s="35"/>
      <c r="N16" s="35"/>
      <c r="O16" s="35"/>
      <c r="P16" s="3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</row>
    <row r="17" spans="1:61" ht="15.75" customHeight="1" x14ac:dyDescent="0.2">
      <c r="A17" s="305"/>
      <c r="B17" s="16"/>
      <c r="C17" s="15" t="s">
        <v>25</v>
      </c>
      <c r="D17" s="15">
        <f t="shared" ref="D17:G17" si="5">D16*$B17</f>
        <v>0</v>
      </c>
      <c r="E17" s="15">
        <f t="shared" si="5"/>
        <v>0</v>
      </c>
      <c r="F17" s="15">
        <f t="shared" si="5"/>
        <v>0</v>
      </c>
      <c r="G17" s="15">
        <f t="shared" si="5"/>
        <v>0</v>
      </c>
      <c r="H17" s="15"/>
      <c r="I17" s="15">
        <f>SUM(D17:G17)</f>
        <v>0</v>
      </c>
      <c r="J17" s="34"/>
      <c r="K17" s="35"/>
      <c r="L17" s="35"/>
      <c r="M17" s="35"/>
      <c r="N17" s="35"/>
      <c r="O17" s="35"/>
      <c r="P17" s="3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</row>
    <row r="26" spans="1:61" x14ac:dyDescent="0.2">
      <c r="A26" s="59"/>
      <c r="B26" s="59"/>
      <c r="C26" s="59"/>
      <c r="D26" s="79" t="s">
        <v>245</v>
      </c>
    </row>
    <row r="27" spans="1:61" x14ac:dyDescent="0.2">
      <c r="A27" s="79" t="s">
        <v>65</v>
      </c>
      <c r="B27" s="79" t="s">
        <v>246</v>
      </c>
      <c r="C27" s="79" t="s">
        <v>67</v>
      </c>
      <c r="D27" s="152" t="s">
        <v>68</v>
      </c>
    </row>
    <row r="28" spans="1:61" x14ac:dyDescent="0.2">
      <c r="A28" s="248" t="s">
        <v>247</v>
      </c>
      <c r="B28" s="81" t="s">
        <v>248</v>
      </c>
      <c r="C28" s="81" t="s">
        <v>249</v>
      </c>
      <c r="D28" s="153">
        <v>1</v>
      </c>
    </row>
    <row r="29" spans="1:61" x14ac:dyDescent="0.2">
      <c r="A29" s="250"/>
      <c r="B29" s="81" t="s">
        <v>250</v>
      </c>
      <c r="C29" s="81" t="s">
        <v>249</v>
      </c>
      <c r="D29" s="153">
        <v>25</v>
      </c>
    </row>
    <row r="30" spans="1:61" x14ac:dyDescent="0.2">
      <c r="A30" s="250"/>
      <c r="B30" s="81" t="s">
        <v>251</v>
      </c>
      <c r="C30" s="81" t="s">
        <v>249</v>
      </c>
      <c r="D30" s="153">
        <v>298</v>
      </c>
    </row>
    <row r="31" spans="1:61" x14ac:dyDescent="0.2">
      <c r="A31" s="250"/>
      <c r="B31" s="81" t="s">
        <v>252</v>
      </c>
      <c r="C31" s="81" t="s">
        <v>249</v>
      </c>
      <c r="D31" s="153">
        <v>14800</v>
      </c>
    </row>
    <row r="32" spans="1:61" x14ac:dyDescent="0.2">
      <c r="A32" s="250"/>
      <c r="B32" s="81" t="s">
        <v>253</v>
      </c>
      <c r="C32" s="81" t="s">
        <v>249</v>
      </c>
      <c r="D32" s="153">
        <v>675</v>
      </c>
    </row>
    <row r="33" spans="1:4" x14ac:dyDescent="0.2">
      <c r="A33" s="250"/>
      <c r="B33" s="81" t="s">
        <v>254</v>
      </c>
      <c r="C33" s="81" t="s">
        <v>249</v>
      </c>
      <c r="D33" s="153">
        <v>92</v>
      </c>
    </row>
    <row r="34" spans="1:4" x14ac:dyDescent="0.2">
      <c r="A34" s="250"/>
      <c r="B34" s="81" t="s">
        <v>255</v>
      </c>
      <c r="C34" s="81" t="s">
        <v>249</v>
      </c>
      <c r="D34" s="153">
        <v>3500</v>
      </c>
    </row>
    <row r="35" spans="1:4" x14ac:dyDescent="0.2">
      <c r="A35" s="250"/>
      <c r="B35" s="81" t="s">
        <v>256</v>
      </c>
      <c r="C35" s="81" t="s">
        <v>249</v>
      </c>
      <c r="D35" s="153">
        <v>1100</v>
      </c>
    </row>
    <row r="36" spans="1:4" x14ac:dyDescent="0.2">
      <c r="A36" s="250"/>
      <c r="B36" s="81" t="s">
        <v>257</v>
      </c>
      <c r="C36" s="81" t="s">
        <v>249</v>
      </c>
      <c r="D36" s="153">
        <v>1430</v>
      </c>
    </row>
    <row r="37" spans="1:4" x14ac:dyDescent="0.2">
      <c r="A37" s="250"/>
      <c r="B37" s="81" t="s">
        <v>258</v>
      </c>
      <c r="C37" s="81" t="s">
        <v>249</v>
      </c>
      <c r="D37" s="153">
        <v>353</v>
      </c>
    </row>
    <row r="38" spans="1:4" x14ac:dyDescent="0.2">
      <c r="A38" s="250"/>
      <c r="B38" s="81" t="s">
        <v>259</v>
      </c>
      <c r="C38" s="81" t="s">
        <v>249</v>
      </c>
      <c r="D38" s="153">
        <v>4470</v>
      </c>
    </row>
    <row r="39" spans="1:4" x14ac:dyDescent="0.2">
      <c r="A39" s="250"/>
      <c r="B39" s="81" t="s">
        <v>260</v>
      </c>
      <c r="C39" s="81" t="s">
        <v>249</v>
      </c>
      <c r="D39" s="153">
        <v>124</v>
      </c>
    </row>
    <row r="40" spans="1:4" x14ac:dyDescent="0.2">
      <c r="A40" s="250"/>
      <c r="B40" s="81" t="s">
        <v>261</v>
      </c>
      <c r="C40" s="81" t="s">
        <v>249</v>
      </c>
      <c r="D40" s="153">
        <v>3220</v>
      </c>
    </row>
    <row r="41" spans="1:4" x14ac:dyDescent="0.2">
      <c r="A41" s="250"/>
      <c r="B41" s="81" t="s">
        <v>262</v>
      </c>
      <c r="C41" s="81" t="s">
        <v>249</v>
      </c>
      <c r="D41" s="153">
        <v>9810</v>
      </c>
    </row>
    <row r="42" spans="1:4" x14ac:dyDescent="0.2">
      <c r="A42" s="250"/>
      <c r="B42" s="81" t="s">
        <v>263</v>
      </c>
      <c r="C42" s="81" t="s">
        <v>249</v>
      </c>
      <c r="D42" s="153">
        <v>1030</v>
      </c>
    </row>
    <row r="43" spans="1:4" x14ac:dyDescent="0.2">
      <c r="A43" s="250"/>
      <c r="B43" s="81" t="s">
        <v>264</v>
      </c>
      <c r="C43" s="81" t="s">
        <v>249</v>
      </c>
      <c r="D43" s="153">
        <v>1640</v>
      </c>
    </row>
    <row r="44" spans="1:4" x14ac:dyDescent="0.2">
      <c r="A44" s="250"/>
      <c r="B44" s="81" t="s">
        <v>265</v>
      </c>
      <c r="C44" s="81" t="s">
        <v>249</v>
      </c>
      <c r="D44" s="153">
        <v>7390</v>
      </c>
    </row>
    <row r="45" spans="1:4" x14ac:dyDescent="0.2">
      <c r="A45" s="250"/>
      <c r="B45" s="81" t="s">
        <v>266</v>
      </c>
      <c r="C45" s="81" t="s">
        <v>249</v>
      </c>
      <c r="D45" s="153">
        <v>12200</v>
      </c>
    </row>
    <row r="46" spans="1:4" x14ac:dyDescent="0.2">
      <c r="A46" s="250"/>
      <c r="B46" s="81" t="s">
        <v>267</v>
      </c>
      <c r="C46" s="81" t="s">
        <v>249</v>
      </c>
      <c r="D46" s="153">
        <v>8830</v>
      </c>
    </row>
    <row r="47" spans="1:4" x14ac:dyDescent="0.2">
      <c r="A47" s="250"/>
      <c r="B47" s="81" t="s">
        <v>268</v>
      </c>
      <c r="C47" s="81" t="s">
        <v>249</v>
      </c>
      <c r="D47" s="153">
        <v>10300</v>
      </c>
    </row>
    <row r="48" spans="1:4" x14ac:dyDescent="0.2">
      <c r="A48" s="250"/>
      <c r="B48" s="81" t="s">
        <v>269</v>
      </c>
      <c r="C48" s="81" t="s">
        <v>249</v>
      </c>
      <c r="D48" s="153">
        <v>8860</v>
      </c>
    </row>
    <row r="49" spans="1:6" x14ac:dyDescent="0.2">
      <c r="A49" s="250"/>
      <c r="B49" s="81" t="s">
        <v>270</v>
      </c>
      <c r="C49" s="81" t="s">
        <v>249</v>
      </c>
      <c r="D49" s="153">
        <v>9160</v>
      </c>
    </row>
    <row r="50" spans="1:6" x14ac:dyDescent="0.2">
      <c r="A50" s="250"/>
      <c r="B50" s="81" t="s">
        <v>271</v>
      </c>
      <c r="C50" s="81" t="s">
        <v>249</v>
      </c>
      <c r="D50" s="153">
        <v>9300</v>
      </c>
    </row>
    <row r="51" spans="1:6" x14ac:dyDescent="0.2">
      <c r="A51" s="250"/>
      <c r="B51" s="81" t="s">
        <v>272</v>
      </c>
      <c r="C51" s="81" t="s">
        <v>249</v>
      </c>
      <c r="D51" s="153">
        <v>7500</v>
      </c>
    </row>
    <row r="52" spans="1:6" x14ac:dyDescent="0.2">
      <c r="A52" s="250"/>
      <c r="B52" s="81" t="s">
        <v>273</v>
      </c>
      <c r="C52" s="81" t="s">
        <v>249</v>
      </c>
      <c r="D52" s="153">
        <v>17340</v>
      </c>
    </row>
    <row r="53" spans="1:6" x14ac:dyDescent="0.2">
      <c r="A53" s="250"/>
      <c r="B53" s="81" t="s">
        <v>274</v>
      </c>
      <c r="C53" s="81" t="s">
        <v>249</v>
      </c>
      <c r="D53" s="153">
        <v>22800</v>
      </c>
    </row>
    <row r="54" spans="1:6" x14ac:dyDescent="0.2">
      <c r="A54" s="250"/>
      <c r="B54" s="81" t="s">
        <v>275</v>
      </c>
      <c r="C54" s="81" t="s">
        <v>249</v>
      </c>
      <c r="D54" s="153">
        <v>53</v>
      </c>
    </row>
    <row r="55" spans="1:6" x14ac:dyDescent="0.2">
      <c r="A55" s="250"/>
      <c r="B55" s="81" t="s">
        <v>276</v>
      </c>
      <c r="C55" s="81" t="s">
        <v>249</v>
      </c>
      <c r="D55" s="153">
        <v>12</v>
      </c>
    </row>
    <row r="56" spans="1:6" x14ac:dyDescent="0.2">
      <c r="A56" s="250"/>
      <c r="B56" s="81" t="s">
        <v>277</v>
      </c>
      <c r="C56" s="81" t="s">
        <v>249</v>
      </c>
      <c r="D56" s="153">
        <v>1340</v>
      </c>
    </row>
    <row r="57" spans="1:6" x14ac:dyDescent="0.2">
      <c r="A57" s="250"/>
      <c r="B57" s="81" t="s">
        <v>278</v>
      </c>
      <c r="C57" s="81" t="s">
        <v>249</v>
      </c>
      <c r="D57" s="82">
        <v>1370</v>
      </c>
    </row>
    <row r="58" spans="1:6" x14ac:dyDescent="0.2">
      <c r="A58" s="250"/>
      <c r="B58" s="81" t="s">
        <v>279</v>
      </c>
      <c r="C58" s="81" t="s">
        <v>249</v>
      </c>
      <c r="D58" s="82">
        <v>693</v>
      </c>
    </row>
    <row r="59" spans="1:6" x14ac:dyDescent="0.2">
      <c r="A59" s="250"/>
      <c r="B59" s="81" t="s">
        <v>280</v>
      </c>
      <c r="C59" s="81" t="s">
        <v>249</v>
      </c>
      <c r="D59" s="82">
        <v>794</v>
      </c>
    </row>
    <row r="60" spans="1:6" x14ac:dyDescent="0.2">
      <c r="A60" s="249"/>
      <c r="B60" s="81" t="s">
        <v>281</v>
      </c>
      <c r="C60" s="81" t="s">
        <v>249</v>
      </c>
      <c r="D60" s="82">
        <v>17200</v>
      </c>
    </row>
    <row r="61" spans="1:6" x14ac:dyDescent="0.2">
      <c r="A61" s="84"/>
      <c r="B61" s="84"/>
      <c r="C61" s="84"/>
      <c r="D61" s="154"/>
      <c r="E61" s="67"/>
      <c r="F61" s="84"/>
    </row>
    <row r="62" spans="1:6" x14ac:dyDescent="0.2">
      <c r="A62" s="84"/>
      <c r="B62" s="84"/>
      <c r="C62" s="84"/>
      <c r="D62" s="154"/>
      <c r="E62" s="67"/>
      <c r="F62" s="84"/>
    </row>
    <row r="63" spans="1:6" x14ac:dyDescent="0.2">
      <c r="A63" s="59"/>
      <c r="B63" s="59"/>
      <c r="C63" s="59"/>
      <c r="D63" s="79" t="s">
        <v>245</v>
      </c>
    </row>
    <row r="64" spans="1:6" x14ac:dyDescent="0.2">
      <c r="A64" s="79" t="s">
        <v>65</v>
      </c>
      <c r="B64" s="79" t="s">
        <v>246</v>
      </c>
      <c r="C64" s="79" t="s">
        <v>67</v>
      </c>
      <c r="D64" s="81" t="s">
        <v>68</v>
      </c>
    </row>
    <row r="65" spans="1:4" x14ac:dyDescent="0.2">
      <c r="A65" s="247" t="s">
        <v>282</v>
      </c>
      <c r="B65" s="81" t="s">
        <v>283</v>
      </c>
      <c r="C65" s="81" t="s">
        <v>249</v>
      </c>
      <c r="D65" s="82">
        <v>1182</v>
      </c>
    </row>
    <row r="66" spans="1:4" x14ac:dyDescent="0.2">
      <c r="A66" s="244"/>
      <c r="B66" s="81" t="s">
        <v>284</v>
      </c>
      <c r="C66" s="81" t="s">
        <v>249</v>
      </c>
      <c r="D66" s="82">
        <v>1288</v>
      </c>
    </row>
    <row r="67" spans="1:4" x14ac:dyDescent="0.2">
      <c r="A67" s="244"/>
      <c r="B67" s="81" t="s">
        <v>285</v>
      </c>
      <c r="C67" s="81" t="s">
        <v>249</v>
      </c>
      <c r="D67" s="82">
        <v>933</v>
      </c>
    </row>
    <row r="68" spans="1:4" x14ac:dyDescent="0.2">
      <c r="A68" s="244"/>
      <c r="B68" s="81" t="s">
        <v>286</v>
      </c>
      <c r="C68" s="81" t="s">
        <v>249</v>
      </c>
      <c r="D68" s="82">
        <v>2788</v>
      </c>
    </row>
    <row r="69" spans="1:4" x14ac:dyDescent="0.2">
      <c r="A69" s="244"/>
      <c r="B69" s="81" t="s">
        <v>287</v>
      </c>
      <c r="C69" s="81" t="s">
        <v>249</v>
      </c>
      <c r="D69" s="82">
        <v>2416</v>
      </c>
    </row>
    <row r="70" spans="1:4" x14ac:dyDescent="0.2">
      <c r="A70" s="244"/>
      <c r="B70" s="81" t="s">
        <v>288</v>
      </c>
      <c r="C70" s="81" t="s">
        <v>249</v>
      </c>
      <c r="D70" s="82">
        <v>3124</v>
      </c>
    </row>
    <row r="71" spans="1:4" x14ac:dyDescent="0.2">
      <c r="A71" s="244"/>
      <c r="B71" s="81" t="s">
        <v>289</v>
      </c>
      <c r="C71" s="81" t="s">
        <v>249</v>
      </c>
      <c r="D71" s="82">
        <v>4457</v>
      </c>
    </row>
    <row r="72" spans="1:4" x14ac:dyDescent="0.2">
      <c r="A72" s="244"/>
      <c r="B72" s="81" t="s">
        <v>290</v>
      </c>
      <c r="C72" s="81" t="s">
        <v>249</v>
      </c>
      <c r="D72" s="82">
        <v>3922</v>
      </c>
    </row>
    <row r="73" spans="1:4" x14ac:dyDescent="0.2">
      <c r="A73" s="244"/>
      <c r="B73" s="81" t="s">
        <v>291</v>
      </c>
      <c r="C73" s="81" t="s">
        <v>249</v>
      </c>
      <c r="D73" s="82">
        <v>4716</v>
      </c>
    </row>
    <row r="74" spans="1:4" x14ac:dyDescent="0.2">
      <c r="A74" s="244"/>
      <c r="B74" s="81" t="s">
        <v>292</v>
      </c>
      <c r="C74" s="81" t="s">
        <v>249</v>
      </c>
      <c r="D74" s="82">
        <v>1943</v>
      </c>
    </row>
    <row r="75" spans="1:4" x14ac:dyDescent="0.2">
      <c r="A75" s="244"/>
      <c r="B75" s="81" t="s">
        <v>293</v>
      </c>
      <c r="C75" s="81" t="s">
        <v>249</v>
      </c>
      <c r="D75" s="82">
        <v>2107</v>
      </c>
    </row>
    <row r="76" spans="1:4" x14ac:dyDescent="0.2">
      <c r="A76" s="244"/>
      <c r="B76" s="81" t="s">
        <v>294</v>
      </c>
      <c r="C76" s="81" t="s">
        <v>249</v>
      </c>
      <c r="D76" s="82">
        <v>2804</v>
      </c>
    </row>
    <row r="77" spans="1:4" x14ac:dyDescent="0.2">
      <c r="A77" s="244"/>
      <c r="B77" s="81" t="s">
        <v>295</v>
      </c>
      <c r="C77" s="81" t="s">
        <v>249</v>
      </c>
      <c r="D77" s="82">
        <v>1774</v>
      </c>
    </row>
    <row r="78" spans="1:4" x14ac:dyDescent="0.2">
      <c r="A78" s="244"/>
      <c r="B78" s="81" t="s">
        <v>296</v>
      </c>
      <c r="C78" s="81" t="s">
        <v>249</v>
      </c>
      <c r="D78" s="82">
        <v>1627</v>
      </c>
    </row>
    <row r="79" spans="1:4" x14ac:dyDescent="0.2">
      <c r="A79" s="244"/>
      <c r="B79" s="81" t="s">
        <v>297</v>
      </c>
      <c r="C79" s="81" t="s">
        <v>249</v>
      </c>
      <c r="D79" s="82">
        <v>1552</v>
      </c>
    </row>
    <row r="80" spans="1:4" x14ac:dyDescent="0.2">
      <c r="A80" s="244"/>
      <c r="B80" s="81" t="s">
        <v>298</v>
      </c>
      <c r="C80" s="81" t="s">
        <v>249</v>
      </c>
      <c r="D80" s="82">
        <v>1825</v>
      </c>
    </row>
    <row r="81" spans="1:4" x14ac:dyDescent="0.2">
      <c r="A81" s="244"/>
      <c r="B81" s="81" t="s">
        <v>299</v>
      </c>
      <c r="C81" s="81" t="s">
        <v>249</v>
      </c>
      <c r="D81" s="82">
        <v>3152</v>
      </c>
    </row>
    <row r="82" spans="1:4" x14ac:dyDescent="0.2">
      <c r="A82" s="244"/>
      <c r="B82" s="81" t="s">
        <v>300</v>
      </c>
      <c r="C82" s="81" t="s">
        <v>249</v>
      </c>
      <c r="D82" s="82">
        <v>1585</v>
      </c>
    </row>
    <row r="83" spans="1:4" x14ac:dyDescent="0.2">
      <c r="A83" s="244"/>
      <c r="B83" s="81" t="s">
        <v>301</v>
      </c>
      <c r="C83" s="81" t="s">
        <v>249</v>
      </c>
      <c r="D83" s="82">
        <v>1560</v>
      </c>
    </row>
    <row r="84" spans="1:4" x14ac:dyDescent="0.2">
      <c r="A84" s="244"/>
      <c r="B84" s="81" t="s">
        <v>302</v>
      </c>
      <c r="C84" s="81" t="s">
        <v>249</v>
      </c>
      <c r="D84" s="82">
        <v>2088</v>
      </c>
    </row>
    <row r="85" spans="1:4" x14ac:dyDescent="0.2">
      <c r="A85" s="244"/>
      <c r="B85" s="81" t="s">
        <v>303</v>
      </c>
      <c r="C85" s="81" t="s">
        <v>249</v>
      </c>
      <c r="D85" s="82">
        <v>2229</v>
      </c>
    </row>
    <row r="86" spans="1:4" x14ac:dyDescent="0.2">
      <c r="A86" s="244"/>
      <c r="B86" s="81" t="s">
        <v>304</v>
      </c>
      <c r="C86" s="81" t="s">
        <v>249</v>
      </c>
      <c r="D86" s="82">
        <v>1597</v>
      </c>
    </row>
    <row r="87" spans="1:4" x14ac:dyDescent="0.2">
      <c r="A87" s="244"/>
      <c r="B87" s="81" t="s">
        <v>305</v>
      </c>
      <c r="C87" s="81" t="s">
        <v>249</v>
      </c>
      <c r="D87" s="82">
        <v>1705</v>
      </c>
    </row>
    <row r="88" spans="1:4" x14ac:dyDescent="0.2">
      <c r="A88" s="244"/>
      <c r="B88" s="81" t="s">
        <v>306</v>
      </c>
      <c r="C88" s="81" t="s">
        <v>249</v>
      </c>
      <c r="D88" s="82">
        <v>2286</v>
      </c>
    </row>
    <row r="89" spans="1:4" x14ac:dyDescent="0.2">
      <c r="A89" s="244"/>
      <c r="B89" s="81" t="s">
        <v>307</v>
      </c>
      <c r="C89" s="81" t="s">
        <v>249</v>
      </c>
      <c r="D89" s="82">
        <v>2053</v>
      </c>
    </row>
    <row r="90" spans="1:4" x14ac:dyDescent="0.2">
      <c r="A90" s="244"/>
      <c r="B90" s="81" t="s">
        <v>308</v>
      </c>
      <c r="C90" s="81" t="s">
        <v>249</v>
      </c>
      <c r="D90" s="82">
        <v>1478</v>
      </c>
    </row>
    <row r="91" spans="1:4" x14ac:dyDescent="0.2">
      <c r="A91" s="244"/>
      <c r="B91" s="81" t="s">
        <v>309</v>
      </c>
      <c r="C91" s="81" t="s">
        <v>249</v>
      </c>
      <c r="D91" s="82">
        <v>1362</v>
      </c>
    </row>
    <row r="92" spans="1:4" x14ac:dyDescent="0.2">
      <c r="A92" s="244"/>
      <c r="B92" s="81" t="s">
        <v>310</v>
      </c>
      <c r="C92" s="81" t="s">
        <v>249</v>
      </c>
      <c r="D92" s="82">
        <v>1507</v>
      </c>
    </row>
    <row r="93" spans="1:4" x14ac:dyDescent="0.2">
      <c r="A93" s="244"/>
      <c r="B93" s="81" t="s">
        <v>311</v>
      </c>
      <c r="C93" s="81" t="s">
        <v>249</v>
      </c>
      <c r="D93" s="82">
        <v>546</v>
      </c>
    </row>
    <row r="94" spans="1:4" x14ac:dyDescent="0.2">
      <c r="A94" s="244"/>
      <c r="B94" s="81" t="s">
        <v>312</v>
      </c>
      <c r="C94" s="81" t="s">
        <v>249</v>
      </c>
      <c r="D94" s="82">
        <v>1084</v>
      </c>
    </row>
    <row r="95" spans="1:4" x14ac:dyDescent="0.2">
      <c r="A95" s="244"/>
      <c r="B95" s="81" t="s">
        <v>313</v>
      </c>
      <c r="C95" s="81" t="s">
        <v>249</v>
      </c>
      <c r="D95" s="82">
        <v>2346</v>
      </c>
    </row>
    <row r="96" spans="1:4" x14ac:dyDescent="0.2">
      <c r="A96" s="244"/>
      <c r="B96" s="81" t="s">
        <v>314</v>
      </c>
      <c r="C96" s="81" t="s">
        <v>249</v>
      </c>
      <c r="D96" s="82">
        <v>3027</v>
      </c>
    </row>
    <row r="97" spans="1:4" x14ac:dyDescent="0.2">
      <c r="A97" s="244"/>
      <c r="B97" s="81" t="s">
        <v>315</v>
      </c>
      <c r="C97" s="81" t="s">
        <v>249</v>
      </c>
      <c r="D97" s="82">
        <v>1809</v>
      </c>
    </row>
    <row r="98" spans="1:4" x14ac:dyDescent="0.2">
      <c r="A98" s="244"/>
      <c r="B98" s="81" t="s">
        <v>316</v>
      </c>
      <c r="C98" s="81" t="s">
        <v>249</v>
      </c>
      <c r="D98" s="82">
        <v>1741</v>
      </c>
    </row>
    <row r="99" spans="1:4" x14ac:dyDescent="0.2">
      <c r="A99" s="244"/>
      <c r="B99" s="81" t="s">
        <v>317</v>
      </c>
      <c r="C99" s="81" t="s">
        <v>249</v>
      </c>
      <c r="D99" s="82">
        <v>2967</v>
      </c>
    </row>
    <row r="100" spans="1:4" x14ac:dyDescent="0.2">
      <c r="A100" s="244"/>
      <c r="B100" s="81" t="s">
        <v>318</v>
      </c>
      <c r="C100" s="81" t="s">
        <v>249</v>
      </c>
      <c r="D100" s="82">
        <v>2384</v>
      </c>
    </row>
    <row r="101" spans="1:4" x14ac:dyDescent="0.2">
      <c r="A101" s="244"/>
      <c r="B101" s="81" t="s">
        <v>319</v>
      </c>
      <c r="C101" s="81" t="s">
        <v>249</v>
      </c>
      <c r="D101" s="82">
        <v>1536</v>
      </c>
    </row>
    <row r="102" spans="1:4" x14ac:dyDescent="0.2">
      <c r="A102" s="244"/>
      <c r="B102" s="81" t="s">
        <v>320</v>
      </c>
      <c r="C102" s="81" t="s">
        <v>249</v>
      </c>
      <c r="D102" s="82">
        <v>2631</v>
      </c>
    </row>
    <row r="103" spans="1:4" x14ac:dyDescent="0.2">
      <c r="A103" s="244"/>
      <c r="B103" s="81" t="s">
        <v>321</v>
      </c>
      <c r="C103" s="81" t="s">
        <v>249</v>
      </c>
      <c r="D103" s="82">
        <v>3190</v>
      </c>
    </row>
    <row r="104" spans="1:4" x14ac:dyDescent="0.2">
      <c r="A104" s="244"/>
      <c r="B104" s="81" t="s">
        <v>322</v>
      </c>
      <c r="C104" s="81" t="s">
        <v>249</v>
      </c>
      <c r="D104" s="82">
        <v>3143</v>
      </c>
    </row>
    <row r="105" spans="1:4" x14ac:dyDescent="0.2">
      <c r="A105" s="244"/>
      <c r="B105" s="81" t="s">
        <v>323</v>
      </c>
      <c r="C105" s="81" t="s">
        <v>249</v>
      </c>
      <c r="D105" s="82">
        <v>2526</v>
      </c>
    </row>
    <row r="106" spans="1:4" x14ac:dyDescent="0.2">
      <c r="A106" s="244"/>
      <c r="B106" s="81" t="s">
        <v>324</v>
      </c>
      <c r="C106" s="81" t="s">
        <v>249</v>
      </c>
      <c r="D106" s="82">
        <v>3085</v>
      </c>
    </row>
    <row r="107" spans="1:4" x14ac:dyDescent="0.2">
      <c r="A107" s="244"/>
      <c r="B107" s="81" t="s">
        <v>325</v>
      </c>
      <c r="C107" s="81" t="s">
        <v>249</v>
      </c>
      <c r="D107" s="82">
        <v>2729</v>
      </c>
    </row>
    <row r="108" spans="1:4" x14ac:dyDescent="0.2">
      <c r="A108" s="244"/>
      <c r="B108" s="81" t="s">
        <v>326</v>
      </c>
      <c r="C108" s="81" t="s">
        <v>249</v>
      </c>
      <c r="D108" s="82">
        <v>2592</v>
      </c>
    </row>
    <row r="109" spans="1:4" x14ac:dyDescent="0.2">
      <c r="A109" s="244"/>
      <c r="B109" s="81" t="s">
        <v>327</v>
      </c>
      <c r="C109" s="81" t="s">
        <v>249</v>
      </c>
      <c r="D109" s="82">
        <v>2280</v>
      </c>
    </row>
    <row r="110" spans="1:4" x14ac:dyDescent="0.2">
      <c r="A110" s="244"/>
      <c r="B110" s="81" t="s">
        <v>328</v>
      </c>
      <c r="C110" s="81" t="s">
        <v>249</v>
      </c>
      <c r="D110" s="82">
        <v>2440</v>
      </c>
    </row>
    <row r="111" spans="1:4" x14ac:dyDescent="0.2">
      <c r="A111" s="244"/>
      <c r="B111" s="81" t="s">
        <v>329</v>
      </c>
      <c r="C111" s="81" t="s">
        <v>249</v>
      </c>
      <c r="D111" s="82">
        <v>1505</v>
      </c>
    </row>
    <row r="112" spans="1:4" x14ac:dyDescent="0.2">
      <c r="A112" s="244"/>
      <c r="B112" s="81" t="s">
        <v>330</v>
      </c>
      <c r="C112" s="81" t="s">
        <v>249</v>
      </c>
      <c r="D112" s="82">
        <v>1508</v>
      </c>
    </row>
    <row r="113" spans="1:4" x14ac:dyDescent="0.2">
      <c r="A113" s="244"/>
      <c r="B113" s="81" t="s">
        <v>331</v>
      </c>
      <c r="C113" s="81" t="s">
        <v>249</v>
      </c>
      <c r="D113" s="82">
        <v>2138</v>
      </c>
    </row>
    <row r="114" spans="1:4" x14ac:dyDescent="0.2">
      <c r="A114" s="244"/>
      <c r="B114" s="81" t="s">
        <v>332</v>
      </c>
      <c r="C114" s="81" t="s">
        <v>249</v>
      </c>
      <c r="D114" s="82">
        <v>3607</v>
      </c>
    </row>
    <row r="115" spans="1:4" x14ac:dyDescent="0.2">
      <c r="A115" s="244"/>
      <c r="B115" s="81" t="s">
        <v>333</v>
      </c>
      <c r="C115" s="81" t="s">
        <v>249</v>
      </c>
      <c r="D115" s="82">
        <v>14</v>
      </c>
    </row>
    <row r="116" spans="1:4" x14ac:dyDescent="0.2">
      <c r="A116" s="244"/>
      <c r="B116" s="81" t="s">
        <v>334</v>
      </c>
      <c r="C116" s="81" t="s">
        <v>249</v>
      </c>
      <c r="D116" s="82">
        <v>95</v>
      </c>
    </row>
    <row r="117" spans="1:4" x14ac:dyDescent="0.2">
      <c r="A117" s="244"/>
      <c r="B117" s="81" t="s">
        <v>335</v>
      </c>
      <c r="C117" s="81" t="s">
        <v>249</v>
      </c>
      <c r="D117" s="82">
        <v>38</v>
      </c>
    </row>
    <row r="118" spans="1:4" x14ac:dyDescent="0.2">
      <c r="A118" s="244"/>
      <c r="B118" s="81" t="s">
        <v>336</v>
      </c>
      <c r="C118" s="81" t="s">
        <v>249</v>
      </c>
      <c r="D118" s="82">
        <v>2</v>
      </c>
    </row>
    <row r="119" spans="1:4" x14ac:dyDescent="0.2">
      <c r="A119" s="244"/>
      <c r="B119" s="81" t="s">
        <v>337</v>
      </c>
      <c r="C119" s="81" t="s">
        <v>249</v>
      </c>
      <c r="D119" s="82">
        <v>3</v>
      </c>
    </row>
    <row r="120" spans="1:4" x14ac:dyDescent="0.2">
      <c r="A120" s="244"/>
      <c r="B120" s="81" t="s">
        <v>338</v>
      </c>
      <c r="C120" s="81" t="s">
        <v>249</v>
      </c>
      <c r="D120" s="82">
        <v>3</v>
      </c>
    </row>
    <row r="121" spans="1:4" x14ac:dyDescent="0.2">
      <c r="A121" s="244"/>
      <c r="B121" s="81" t="s">
        <v>339</v>
      </c>
      <c r="C121" s="81" t="s">
        <v>249</v>
      </c>
      <c r="D121" s="82">
        <v>3</v>
      </c>
    </row>
    <row r="122" spans="1:4" x14ac:dyDescent="0.2">
      <c r="A122" s="244"/>
      <c r="B122" s="81" t="s">
        <v>340</v>
      </c>
      <c r="C122" s="81" t="s">
        <v>249</v>
      </c>
      <c r="D122" s="82">
        <v>3245</v>
      </c>
    </row>
    <row r="123" spans="1:4" x14ac:dyDescent="0.2">
      <c r="A123" s="244"/>
      <c r="B123" s="81" t="s">
        <v>341</v>
      </c>
      <c r="C123" s="81" t="s">
        <v>249</v>
      </c>
      <c r="D123" s="82">
        <v>26</v>
      </c>
    </row>
    <row r="124" spans="1:4" x14ac:dyDescent="0.2">
      <c r="A124" s="244"/>
      <c r="B124" s="81" t="s">
        <v>342</v>
      </c>
      <c r="C124" s="81" t="s">
        <v>249</v>
      </c>
      <c r="D124" s="82">
        <v>3</v>
      </c>
    </row>
    <row r="125" spans="1:4" x14ac:dyDescent="0.2">
      <c r="A125" s="244"/>
      <c r="B125" s="81" t="s">
        <v>343</v>
      </c>
      <c r="C125" s="81" t="s">
        <v>249</v>
      </c>
      <c r="D125" s="82">
        <v>3</v>
      </c>
    </row>
    <row r="126" spans="1:4" x14ac:dyDescent="0.2">
      <c r="A126" s="244"/>
      <c r="B126" s="81" t="s">
        <v>344</v>
      </c>
      <c r="C126" s="81" t="s">
        <v>249</v>
      </c>
      <c r="D126" s="82">
        <v>1805</v>
      </c>
    </row>
    <row r="127" spans="1:4" x14ac:dyDescent="0.2">
      <c r="A127" s="244"/>
      <c r="B127" s="81" t="s">
        <v>345</v>
      </c>
      <c r="C127" s="81" t="s">
        <v>249</v>
      </c>
      <c r="D127" s="82">
        <v>2265</v>
      </c>
    </row>
    <row r="128" spans="1:4" x14ac:dyDescent="0.2">
      <c r="A128" s="244"/>
      <c r="B128" s="81" t="s">
        <v>346</v>
      </c>
      <c r="C128" s="81" t="s">
        <v>249</v>
      </c>
      <c r="D128" s="82">
        <v>1983</v>
      </c>
    </row>
    <row r="129" spans="1:4" x14ac:dyDescent="0.2">
      <c r="A129" s="244"/>
      <c r="B129" s="81" t="s">
        <v>347</v>
      </c>
      <c r="C129" s="81" t="s">
        <v>249</v>
      </c>
      <c r="D129" s="82">
        <v>144</v>
      </c>
    </row>
    <row r="130" spans="1:4" x14ac:dyDescent="0.2">
      <c r="A130" s="244"/>
      <c r="B130" s="81" t="s">
        <v>348</v>
      </c>
      <c r="C130" s="81" t="s">
        <v>249</v>
      </c>
      <c r="D130" s="82">
        <v>3</v>
      </c>
    </row>
    <row r="131" spans="1:4" x14ac:dyDescent="0.2">
      <c r="A131" s="244"/>
      <c r="B131" s="81" t="s">
        <v>349</v>
      </c>
      <c r="C131" s="81" t="s">
        <v>249</v>
      </c>
      <c r="D131" s="82">
        <v>1888</v>
      </c>
    </row>
    <row r="132" spans="1:4" x14ac:dyDescent="0.2">
      <c r="A132" s="244"/>
      <c r="B132" s="81" t="s">
        <v>350</v>
      </c>
      <c r="C132" s="81" t="s">
        <v>249</v>
      </c>
      <c r="D132" s="82">
        <v>2</v>
      </c>
    </row>
    <row r="133" spans="1:4" x14ac:dyDescent="0.2">
      <c r="A133" s="244"/>
      <c r="B133" s="81" t="s">
        <v>351</v>
      </c>
      <c r="C133" s="81" t="s">
        <v>249</v>
      </c>
      <c r="D133" s="82">
        <v>88</v>
      </c>
    </row>
    <row r="134" spans="1:4" x14ac:dyDescent="0.2">
      <c r="A134" s="244"/>
      <c r="B134" s="81" t="s">
        <v>352</v>
      </c>
      <c r="C134" s="81" t="s">
        <v>249</v>
      </c>
      <c r="D134" s="82">
        <v>130</v>
      </c>
    </row>
    <row r="135" spans="1:4" x14ac:dyDescent="0.2">
      <c r="A135" s="244"/>
      <c r="B135" s="81" t="s">
        <v>353</v>
      </c>
      <c r="C135" s="81" t="s">
        <v>249</v>
      </c>
      <c r="D135" s="82">
        <v>8077</v>
      </c>
    </row>
    <row r="136" spans="1:4" x14ac:dyDescent="0.2">
      <c r="A136" s="244"/>
      <c r="B136" s="81" t="s">
        <v>354</v>
      </c>
      <c r="C136" s="81" t="s">
        <v>249</v>
      </c>
      <c r="D136" s="82">
        <v>4083</v>
      </c>
    </row>
    <row r="137" spans="1:4" x14ac:dyDescent="0.2">
      <c r="A137" s="244"/>
      <c r="B137" s="81" t="s">
        <v>355</v>
      </c>
      <c r="C137" s="81" t="s">
        <v>249</v>
      </c>
      <c r="D137" s="82">
        <v>4657</v>
      </c>
    </row>
    <row r="138" spans="1:4" x14ac:dyDescent="0.2">
      <c r="A138" s="244"/>
      <c r="B138" s="81" t="s">
        <v>356</v>
      </c>
      <c r="C138" s="81" t="s">
        <v>249</v>
      </c>
      <c r="D138" s="82">
        <v>14560</v>
      </c>
    </row>
    <row r="139" spans="1:4" x14ac:dyDescent="0.2">
      <c r="A139" s="244"/>
      <c r="B139" s="81" t="s">
        <v>357</v>
      </c>
      <c r="C139" s="81" t="s">
        <v>249</v>
      </c>
      <c r="D139" s="82">
        <v>4143</v>
      </c>
    </row>
    <row r="140" spans="1:4" x14ac:dyDescent="0.2">
      <c r="A140" s="244"/>
      <c r="B140" s="81" t="s">
        <v>358</v>
      </c>
      <c r="C140" s="81" t="s">
        <v>249</v>
      </c>
      <c r="D140" s="82">
        <v>8502</v>
      </c>
    </row>
    <row r="141" spans="1:4" x14ac:dyDescent="0.2">
      <c r="A141" s="244"/>
      <c r="B141" s="81" t="s">
        <v>359</v>
      </c>
      <c r="C141" s="81" t="s">
        <v>249</v>
      </c>
      <c r="D141" s="82">
        <v>4490</v>
      </c>
    </row>
    <row r="142" spans="1:4" x14ac:dyDescent="0.2">
      <c r="A142" s="244"/>
      <c r="B142" s="81" t="s">
        <v>360</v>
      </c>
      <c r="C142" s="81" t="s">
        <v>249</v>
      </c>
      <c r="D142" s="82">
        <v>3985</v>
      </c>
    </row>
    <row r="143" spans="1:4" x14ac:dyDescent="0.2">
      <c r="A143" s="244"/>
      <c r="B143" s="81" t="s">
        <v>361</v>
      </c>
      <c r="C143" s="81" t="s">
        <v>249</v>
      </c>
      <c r="D143" s="82">
        <v>13214</v>
      </c>
    </row>
    <row r="144" spans="1:4" x14ac:dyDescent="0.2">
      <c r="A144" s="244"/>
      <c r="B144" s="81" t="s">
        <v>362</v>
      </c>
      <c r="C144" s="81" t="s">
        <v>249</v>
      </c>
      <c r="D144" s="82">
        <v>13396</v>
      </c>
    </row>
    <row r="145" spans="1:6" x14ac:dyDescent="0.2">
      <c r="A145" s="244"/>
      <c r="B145" s="81" t="s">
        <v>363</v>
      </c>
      <c r="C145" s="81" t="s">
        <v>249</v>
      </c>
      <c r="D145" s="82">
        <v>5741</v>
      </c>
    </row>
    <row r="146" spans="1:6" x14ac:dyDescent="0.2">
      <c r="A146" s="244"/>
      <c r="B146" s="81" t="s">
        <v>364</v>
      </c>
      <c r="C146" s="81" t="s">
        <v>249</v>
      </c>
      <c r="D146" s="82">
        <v>1</v>
      </c>
    </row>
    <row r="147" spans="1:6" x14ac:dyDescent="0.2">
      <c r="A147" s="244"/>
      <c r="B147" s="81" t="s">
        <v>365</v>
      </c>
      <c r="C147" s="81" t="s">
        <v>249</v>
      </c>
      <c r="D147" s="82">
        <v>9</v>
      </c>
    </row>
    <row r="148" spans="1:6" x14ac:dyDescent="0.2">
      <c r="A148" s="244"/>
      <c r="B148" s="81" t="s">
        <v>366</v>
      </c>
      <c r="C148" s="81" t="s">
        <v>249</v>
      </c>
      <c r="D148" s="82">
        <v>189</v>
      </c>
    </row>
    <row r="149" spans="1:6" x14ac:dyDescent="0.2">
      <c r="A149" s="84"/>
      <c r="B149" s="84"/>
      <c r="C149" s="84"/>
      <c r="D149" s="84"/>
      <c r="E149" s="67"/>
      <c r="F149" s="84"/>
    </row>
    <row r="150" spans="1:6" x14ac:dyDescent="0.2">
      <c r="A150" s="84"/>
      <c r="B150" s="84"/>
      <c r="C150" s="84"/>
      <c r="D150" s="84"/>
      <c r="E150" s="67"/>
      <c r="F150" s="84"/>
    </row>
    <row r="151" spans="1:6" x14ac:dyDescent="0.2">
      <c r="A151" s="59"/>
      <c r="B151" s="59"/>
      <c r="C151" s="59"/>
      <c r="D151" s="79" t="s">
        <v>245</v>
      </c>
    </row>
    <row r="152" spans="1:6" x14ac:dyDescent="0.2">
      <c r="A152" s="79" t="s">
        <v>65</v>
      </c>
      <c r="B152" s="79" t="s">
        <v>246</v>
      </c>
      <c r="C152" s="79" t="s">
        <v>67</v>
      </c>
      <c r="D152" s="81" t="s">
        <v>68</v>
      </c>
    </row>
    <row r="153" spans="1:6" x14ac:dyDescent="0.2">
      <c r="A153" s="247" t="s">
        <v>367</v>
      </c>
      <c r="B153" s="81" t="s">
        <v>368</v>
      </c>
      <c r="C153" s="81" t="s">
        <v>249</v>
      </c>
      <c r="D153" s="82">
        <v>4750</v>
      </c>
    </row>
    <row r="154" spans="1:6" x14ac:dyDescent="0.2">
      <c r="A154" s="244"/>
      <c r="B154" s="81" t="s">
        <v>369</v>
      </c>
      <c r="C154" s="81" t="s">
        <v>249</v>
      </c>
      <c r="D154" s="82">
        <v>10900</v>
      </c>
    </row>
    <row r="155" spans="1:6" x14ac:dyDescent="0.2">
      <c r="A155" s="244"/>
      <c r="B155" s="81" t="s">
        <v>370</v>
      </c>
      <c r="C155" s="81" t="s">
        <v>249</v>
      </c>
      <c r="D155" s="82">
        <v>14400</v>
      </c>
    </row>
    <row r="156" spans="1:6" x14ac:dyDescent="0.2">
      <c r="A156" s="244"/>
      <c r="B156" s="81" t="s">
        <v>371</v>
      </c>
      <c r="C156" s="81" t="s">
        <v>249</v>
      </c>
      <c r="D156" s="82">
        <v>6130</v>
      </c>
    </row>
    <row r="157" spans="1:6" x14ac:dyDescent="0.2">
      <c r="A157" s="244"/>
      <c r="B157" s="81" t="s">
        <v>372</v>
      </c>
      <c r="C157" s="81" t="s">
        <v>249</v>
      </c>
      <c r="D157" s="82">
        <v>10000</v>
      </c>
    </row>
    <row r="158" spans="1:6" x14ac:dyDescent="0.2">
      <c r="A158" s="244"/>
      <c r="B158" s="81" t="s">
        <v>373</v>
      </c>
      <c r="C158" s="81" t="s">
        <v>249</v>
      </c>
      <c r="D158" s="82">
        <v>7370</v>
      </c>
    </row>
    <row r="159" spans="1:6" x14ac:dyDescent="0.2">
      <c r="A159" s="244"/>
      <c r="B159" s="81" t="s">
        <v>374</v>
      </c>
      <c r="C159" s="81" t="s">
        <v>249</v>
      </c>
      <c r="D159" s="82">
        <v>1890</v>
      </c>
    </row>
    <row r="160" spans="1:6" x14ac:dyDescent="0.2">
      <c r="A160" s="244"/>
      <c r="B160" s="81" t="s">
        <v>375</v>
      </c>
      <c r="C160" s="81" t="s">
        <v>249</v>
      </c>
      <c r="D160" s="82">
        <v>7140</v>
      </c>
    </row>
    <row r="161" spans="1:6" x14ac:dyDescent="0.2">
      <c r="A161" s="244"/>
      <c r="B161" s="81" t="s">
        <v>376</v>
      </c>
      <c r="C161" s="81" t="s">
        <v>249</v>
      </c>
      <c r="D161" s="82">
        <v>1640</v>
      </c>
    </row>
    <row r="162" spans="1:6" x14ac:dyDescent="0.2">
      <c r="A162" s="244"/>
      <c r="B162" s="81" t="s">
        <v>377</v>
      </c>
      <c r="C162" s="81" t="s">
        <v>249</v>
      </c>
      <c r="D162" s="82">
        <v>1400</v>
      </c>
    </row>
    <row r="163" spans="1:6" x14ac:dyDescent="0.2">
      <c r="A163" s="244"/>
      <c r="B163" s="81" t="s">
        <v>378</v>
      </c>
      <c r="C163" s="81" t="s">
        <v>249</v>
      </c>
      <c r="D163" s="82">
        <v>5</v>
      </c>
    </row>
    <row r="164" spans="1:6" x14ac:dyDescent="0.2">
      <c r="A164" s="244"/>
      <c r="B164" s="81" t="s">
        <v>379</v>
      </c>
      <c r="C164" s="81" t="s">
        <v>249</v>
      </c>
      <c r="D164" s="82">
        <v>146</v>
      </c>
    </row>
    <row r="165" spans="1:6" x14ac:dyDescent="0.2">
      <c r="A165" s="244"/>
      <c r="B165" s="81" t="s">
        <v>380</v>
      </c>
      <c r="C165" s="81" t="s">
        <v>249</v>
      </c>
      <c r="D165" s="82">
        <v>1810</v>
      </c>
    </row>
    <row r="166" spans="1:6" x14ac:dyDescent="0.2">
      <c r="A166" s="244"/>
      <c r="B166" s="81" t="s">
        <v>381</v>
      </c>
      <c r="C166" s="81" t="s">
        <v>249</v>
      </c>
      <c r="D166" s="82">
        <v>77</v>
      </c>
    </row>
    <row r="167" spans="1:6" x14ac:dyDescent="0.2">
      <c r="A167" s="244"/>
      <c r="B167" s="81" t="s">
        <v>382</v>
      </c>
      <c r="C167" s="81" t="s">
        <v>249</v>
      </c>
      <c r="D167" s="82">
        <v>609</v>
      </c>
    </row>
    <row r="168" spans="1:6" x14ac:dyDescent="0.2">
      <c r="A168" s="244"/>
      <c r="B168" s="81" t="s">
        <v>383</v>
      </c>
      <c r="C168" s="81" t="s">
        <v>249</v>
      </c>
      <c r="D168" s="82">
        <v>725</v>
      </c>
    </row>
    <row r="169" spans="1:6" x14ac:dyDescent="0.2">
      <c r="A169" s="244"/>
      <c r="B169" s="81" t="s">
        <v>384</v>
      </c>
      <c r="C169" s="81" t="s">
        <v>249</v>
      </c>
      <c r="D169" s="82">
        <v>2310</v>
      </c>
    </row>
    <row r="170" spans="1:6" x14ac:dyDescent="0.2">
      <c r="A170" s="244"/>
      <c r="B170" s="81" t="s">
        <v>385</v>
      </c>
      <c r="C170" s="81" t="s">
        <v>249</v>
      </c>
      <c r="D170" s="82">
        <v>122</v>
      </c>
    </row>
    <row r="171" spans="1:6" x14ac:dyDescent="0.2">
      <c r="A171" s="244"/>
      <c r="B171" s="81" t="s">
        <v>386</v>
      </c>
      <c r="C171" s="81" t="s">
        <v>249</v>
      </c>
      <c r="D171" s="82">
        <v>595</v>
      </c>
    </row>
    <row r="172" spans="1:6" x14ac:dyDescent="0.2">
      <c r="A172" s="244"/>
      <c r="B172" s="81" t="s">
        <v>387</v>
      </c>
      <c r="C172" s="81" t="s">
        <v>249</v>
      </c>
      <c r="D172" s="82">
        <v>151</v>
      </c>
    </row>
    <row r="173" spans="1:6" x14ac:dyDescent="0.2">
      <c r="A173" s="84"/>
      <c r="B173" s="84"/>
      <c r="C173" s="84"/>
      <c r="D173" s="84"/>
      <c r="E173" s="67"/>
      <c r="F173" s="84"/>
    </row>
    <row r="174" spans="1:6" x14ac:dyDescent="0.2">
      <c r="A174" s="84"/>
      <c r="B174" s="84"/>
      <c r="C174" s="84"/>
      <c r="D174" s="84"/>
      <c r="E174" s="67"/>
      <c r="F174" s="84"/>
    </row>
    <row r="175" spans="1:6" x14ac:dyDescent="0.2">
      <c r="A175" s="59"/>
      <c r="B175" s="59"/>
      <c r="C175" s="59"/>
      <c r="D175" s="79" t="s">
        <v>243</v>
      </c>
      <c r="E175" s="67" t="s">
        <v>244</v>
      </c>
      <c r="F175" s="79" t="s">
        <v>245</v>
      </c>
    </row>
    <row r="176" spans="1:6" x14ac:dyDescent="0.2">
      <c r="A176" s="79" t="s">
        <v>65</v>
      </c>
      <c r="B176" s="79" t="s">
        <v>246</v>
      </c>
      <c r="C176" s="79" t="s">
        <v>67</v>
      </c>
      <c r="D176" s="81" t="s">
        <v>68</v>
      </c>
      <c r="E176" s="67" t="s">
        <v>68</v>
      </c>
      <c r="F176" s="81" t="s">
        <v>68</v>
      </c>
    </row>
    <row r="177" spans="1:6" x14ac:dyDescent="0.2">
      <c r="A177" s="247" t="s">
        <v>388</v>
      </c>
      <c r="B177" s="81" t="s">
        <v>389</v>
      </c>
      <c r="C177" s="81" t="s">
        <v>249</v>
      </c>
      <c r="D177" s="82"/>
      <c r="E177" s="67">
        <v>14900</v>
      </c>
      <c r="F177" s="82">
        <v>14900</v>
      </c>
    </row>
    <row r="178" spans="1:6" x14ac:dyDescent="0.2">
      <c r="A178" s="244"/>
      <c r="B178" s="81" t="s">
        <v>390</v>
      </c>
      <c r="C178" s="81" t="s">
        <v>249</v>
      </c>
      <c r="D178" s="82"/>
      <c r="E178" s="67">
        <v>6320</v>
      </c>
      <c r="F178" s="82">
        <v>6320</v>
      </c>
    </row>
    <row r="179" spans="1:6" x14ac:dyDescent="0.2">
      <c r="A179" s="244"/>
      <c r="B179" s="81" t="s">
        <v>391</v>
      </c>
      <c r="C179" s="81" t="s">
        <v>249</v>
      </c>
      <c r="D179" s="82"/>
      <c r="E179" s="67">
        <v>756</v>
      </c>
      <c r="F179" s="82">
        <v>756</v>
      </c>
    </row>
    <row r="180" spans="1:6" x14ac:dyDescent="0.2">
      <c r="A180" s="244"/>
      <c r="B180" s="81" t="s">
        <v>392</v>
      </c>
      <c r="C180" s="81" t="s">
        <v>249</v>
      </c>
      <c r="D180" s="82"/>
      <c r="E180" s="67">
        <v>350</v>
      </c>
      <c r="F180" s="82">
        <v>350</v>
      </c>
    </row>
    <row r="181" spans="1:6" x14ac:dyDescent="0.2">
      <c r="A181" s="244"/>
      <c r="B181" s="81" t="s">
        <v>393</v>
      </c>
      <c r="C181" s="81" t="s">
        <v>249</v>
      </c>
      <c r="D181" s="82"/>
      <c r="E181" s="67">
        <v>708</v>
      </c>
      <c r="F181" s="82">
        <v>708</v>
      </c>
    </row>
    <row r="182" spans="1:6" x14ac:dyDescent="0.2">
      <c r="A182" s="244"/>
      <c r="B182" s="81" t="s">
        <v>394</v>
      </c>
      <c r="C182" s="81" t="s">
        <v>249</v>
      </c>
      <c r="D182" s="82"/>
      <c r="E182" s="67">
        <v>659</v>
      </c>
      <c r="F182" s="82">
        <v>659</v>
      </c>
    </row>
    <row r="183" spans="1:6" x14ac:dyDescent="0.2">
      <c r="A183" s="244"/>
      <c r="B183" s="81" t="s">
        <v>395</v>
      </c>
      <c r="C183" s="81" t="s">
        <v>249</v>
      </c>
      <c r="D183" s="82"/>
      <c r="E183" s="67">
        <v>359</v>
      </c>
      <c r="F183" s="82">
        <v>359</v>
      </c>
    </row>
    <row r="184" spans="1:6" x14ac:dyDescent="0.2">
      <c r="A184" s="244"/>
      <c r="B184" s="81" t="s">
        <v>396</v>
      </c>
      <c r="C184" s="81" t="s">
        <v>249</v>
      </c>
      <c r="D184" s="82"/>
      <c r="E184" s="67">
        <v>575</v>
      </c>
      <c r="F184" s="82">
        <v>575</v>
      </c>
    </row>
    <row r="185" spans="1:6" x14ac:dyDescent="0.2">
      <c r="A185" s="244"/>
      <c r="B185" s="81" t="s">
        <v>397</v>
      </c>
      <c r="C185" s="81" t="s">
        <v>249</v>
      </c>
      <c r="D185" s="82"/>
      <c r="E185" s="67">
        <v>580</v>
      </c>
      <c r="F185" s="82">
        <v>580</v>
      </c>
    </row>
    <row r="186" spans="1:6" x14ac:dyDescent="0.2">
      <c r="A186" s="244"/>
      <c r="B186" s="81" t="s">
        <v>398</v>
      </c>
      <c r="C186" s="81" t="s">
        <v>249</v>
      </c>
      <c r="D186" s="82"/>
      <c r="E186" s="67">
        <v>110</v>
      </c>
      <c r="F186" s="82">
        <v>110</v>
      </c>
    </row>
    <row r="187" spans="1:6" x14ac:dyDescent="0.2">
      <c r="A187" s="244"/>
      <c r="B187" s="81" t="s">
        <v>399</v>
      </c>
      <c r="C187" s="81" t="s">
        <v>249</v>
      </c>
      <c r="D187" s="82"/>
      <c r="E187" s="67">
        <v>297</v>
      </c>
      <c r="F187" s="82">
        <v>297</v>
      </c>
    </row>
    <row r="188" spans="1:6" x14ac:dyDescent="0.2">
      <c r="A188" s="244"/>
      <c r="B188" s="81" t="s">
        <v>400</v>
      </c>
      <c r="C188" s="81" t="s">
        <v>249</v>
      </c>
      <c r="D188" s="82"/>
      <c r="E188" s="67">
        <v>59</v>
      </c>
      <c r="F188" s="82">
        <v>59</v>
      </c>
    </row>
    <row r="189" spans="1:6" x14ac:dyDescent="0.2">
      <c r="A189" s="244"/>
      <c r="B189" s="81" t="s">
        <v>401</v>
      </c>
      <c r="C189" s="81" t="s">
        <v>249</v>
      </c>
      <c r="D189" s="82"/>
      <c r="E189" s="67">
        <v>1870</v>
      </c>
      <c r="F189" s="82">
        <v>1870</v>
      </c>
    </row>
    <row r="190" spans="1:6" x14ac:dyDescent="0.2">
      <c r="A190" s="244"/>
      <c r="B190" s="81" t="s">
        <v>402</v>
      </c>
      <c r="C190" s="81" t="s">
        <v>249</v>
      </c>
      <c r="D190" s="82"/>
      <c r="E190" s="67">
        <v>2800</v>
      </c>
      <c r="F190" s="82">
        <v>2800</v>
      </c>
    </row>
    <row r="191" spans="1:6" x14ac:dyDescent="0.2">
      <c r="A191" s="244"/>
      <c r="B191" s="81" t="s">
        <v>403</v>
      </c>
      <c r="C191" s="81" t="s">
        <v>249</v>
      </c>
      <c r="D191" s="82"/>
      <c r="E191" s="67">
        <v>1500</v>
      </c>
      <c r="F191" s="82">
        <v>1500</v>
      </c>
    </row>
    <row r="192" spans="1:6" x14ac:dyDescent="0.2">
      <c r="A192" s="84"/>
      <c r="B192" s="84"/>
      <c r="C192" s="84"/>
      <c r="D192" s="84"/>
      <c r="E192" s="67"/>
      <c r="F192" s="84"/>
    </row>
    <row r="193" spans="1:6" x14ac:dyDescent="0.2">
      <c r="A193" s="84"/>
      <c r="B193" s="84"/>
      <c r="C193" s="84"/>
      <c r="D193" s="84"/>
      <c r="E193" s="67"/>
      <c r="F193" s="84"/>
    </row>
    <row r="194" spans="1:6" x14ac:dyDescent="0.2">
      <c r="A194" s="59"/>
      <c r="B194" s="59"/>
      <c r="C194" s="59"/>
      <c r="D194" s="79" t="s">
        <v>243</v>
      </c>
      <c r="E194" s="67" t="s">
        <v>244</v>
      </c>
      <c r="F194" s="79" t="s">
        <v>245</v>
      </c>
    </row>
    <row r="195" spans="1:6" x14ac:dyDescent="0.2">
      <c r="A195" s="79" t="s">
        <v>65</v>
      </c>
      <c r="B195" s="79" t="s">
        <v>246</v>
      </c>
      <c r="C195" s="79" t="s">
        <v>67</v>
      </c>
      <c r="D195" s="81" t="s">
        <v>68</v>
      </c>
      <c r="E195" s="67" t="s">
        <v>68</v>
      </c>
      <c r="F195" s="81" t="s">
        <v>68</v>
      </c>
    </row>
    <row r="196" spans="1:6" x14ac:dyDescent="0.2">
      <c r="A196" s="306" t="s">
        <v>404</v>
      </c>
      <c r="B196" s="81" t="s">
        <v>405</v>
      </c>
      <c r="C196" s="81" t="s">
        <v>249</v>
      </c>
      <c r="D196" s="82"/>
      <c r="E196" s="67">
        <v>17700</v>
      </c>
      <c r="F196" s="82">
        <v>17700</v>
      </c>
    </row>
    <row r="197" spans="1:6" x14ac:dyDescent="0.2">
      <c r="A197" s="307"/>
      <c r="B197" s="81" t="s">
        <v>406</v>
      </c>
      <c r="C197" s="81" t="s">
        <v>249</v>
      </c>
      <c r="D197" s="82"/>
      <c r="E197" s="67">
        <v>10300</v>
      </c>
      <c r="F197" s="82">
        <v>10300</v>
      </c>
    </row>
    <row r="198" spans="1:6" x14ac:dyDescent="0.2">
      <c r="A198" s="307"/>
      <c r="B198" s="81" t="s">
        <v>407</v>
      </c>
      <c r="C198" s="81" t="s">
        <v>249</v>
      </c>
      <c r="D198" s="82"/>
      <c r="E198" s="67">
        <v>1</v>
      </c>
      <c r="F198" s="82">
        <v>1</v>
      </c>
    </row>
    <row r="199" spans="1:6" x14ac:dyDescent="0.2">
      <c r="A199" s="307"/>
      <c r="B199" s="81" t="s">
        <v>408</v>
      </c>
      <c r="C199" s="81" t="s">
        <v>249</v>
      </c>
      <c r="D199" s="82"/>
      <c r="E199" s="67">
        <v>9</v>
      </c>
      <c r="F199" s="82">
        <v>9</v>
      </c>
    </row>
    <row r="200" spans="1:6" x14ac:dyDescent="0.2">
      <c r="A200" s="307"/>
      <c r="B200" s="81" t="s">
        <v>409</v>
      </c>
      <c r="C200" s="81" t="s">
        <v>249</v>
      </c>
      <c r="D200" s="82"/>
      <c r="E200" s="67">
        <v>13</v>
      </c>
      <c r="F200" s="82">
        <v>13</v>
      </c>
    </row>
    <row r="201" spans="1:6" x14ac:dyDescent="0.2">
      <c r="A201" s="307"/>
      <c r="B201" s="81" t="s">
        <v>410</v>
      </c>
      <c r="C201" s="81" t="s">
        <v>249</v>
      </c>
      <c r="D201" s="82"/>
      <c r="E201" s="67">
        <v>3</v>
      </c>
      <c r="F201" s="82">
        <v>3</v>
      </c>
    </row>
    <row r="202" spans="1:6" x14ac:dyDescent="0.2">
      <c r="A202" s="307"/>
      <c r="B202" s="81" t="s">
        <v>411</v>
      </c>
      <c r="C202" s="81" t="s">
        <v>249</v>
      </c>
      <c r="D202" s="82"/>
      <c r="E202" s="67">
        <v>3</v>
      </c>
      <c r="F202" s="82">
        <v>3</v>
      </c>
    </row>
    <row r="203" spans="1:6" x14ac:dyDescent="0.2">
      <c r="A203" s="307"/>
      <c r="B203" s="81" t="s">
        <v>412</v>
      </c>
      <c r="C203" s="81" t="s">
        <v>249</v>
      </c>
      <c r="D203" s="82"/>
      <c r="E203" s="67">
        <v>4</v>
      </c>
      <c r="F203" s="82">
        <v>4</v>
      </c>
    </row>
    <row r="204" spans="1:6" x14ac:dyDescent="0.2">
      <c r="A204" s="307"/>
      <c r="B204" s="81" t="s">
        <v>413</v>
      </c>
      <c r="C204" s="81" t="s">
        <v>249</v>
      </c>
      <c r="D204" s="82"/>
      <c r="E204" s="67">
        <v>5</v>
      </c>
      <c r="F204" s="82">
        <v>5</v>
      </c>
    </row>
    <row r="205" spans="1:6" x14ac:dyDescent="0.2">
      <c r="A205" s="307"/>
      <c r="B205" s="81" t="s">
        <v>414</v>
      </c>
      <c r="C205" s="81" t="s">
        <v>249</v>
      </c>
      <c r="D205" s="82"/>
      <c r="E205" s="67">
        <v>5</v>
      </c>
      <c r="F205" s="82">
        <v>5</v>
      </c>
    </row>
    <row r="206" spans="1:6" x14ac:dyDescent="0.2">
      <c r="A206" s="307"/>
      <c r="B206" s="81" t="s">
        <v>415</v>
      </c>
      <c r="C206" s="81" t="s">
        <v>249</v>
      </c>
      <c r="D206" s="82"/>
      <c r="E206" s="67">
        <v>6</v>
      </c>
      <c r="F206" s="82">
        <v>6</v>
      </c>
    </row>
    <row r="207" spans="1:6" x14ac:dyDescent="0.2">
      <c r="A207" s="307"/>
      <c r="B207" s="81" t="s">
        <v>416</v>
      </c>
      <c r="C207" s="81" t="s">
        <v>249</v>
      </c>
      <c r="D207" s="82"/>
      <c r="E207" s="67">
        <v>2</v>
      </c>
      <c r="F207" s="82">
        <v>2</v>
      </c>
    </row>
    <row r="208" spans="1:6" x14ac:dyDescent="0.2">
      <c r="A208" s="307"/>
      <c r="B208" s="81" t="s">
        <v>417</v>
      </c>
      <c r="C208" s="81" t="s">
        <v>249</v>
      </c>
      <c r="D208" s="82"/>
      <c r="E208" s="67" t="s">
        <v>418</v>
      </c>
      <c r="F208" s="82" t="s">
        <v>418</v>
      </c>
    </row>
    <row r="209" spans="1:6" x14ac:dyDescent="0.2">
      <c r="A209" s="308"/>
      <c r="B209" s="81" t="s">
        <v>419</v>
      </c>
      <c r="C209" s="81" t="s">
        <v>249</v>
      </c>
      <c r="D209" s="82"/>
      <c r="E209" s="67" t="s">
        <v>418</v>
      </c>
      <c r="F209" s="82" t="s">
        <v>418</v>
      </c>
    </row>
  </sheetData>
  <mergeCells count="11">
    <mergeCell ref="A28:A60"/>
    <mergeCell ref="A65:A148"/>
    <mergeCell ref="A153:A172"/>
    <mergeCell ref="A177:A191"/>
    <mergeCell ref="A196:A209"/>
    <mergeCell ref="A16:A17"/>
    <mergeCell ref="A2:C2"/>
    <mergeCell ref="A4:A5"/>
    <mergeCell ref="A7:A8"/>
    <mergeCell ref="A10:A11"/>
    <mergeCell ref="A13:A14"/>
  </mergeCells>
  <pageMargins left="0.7" right="0.7" top="0.75" bottom="0.75" header="0.3" footer="0.3"/>
  <legacy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C218BC-C72E-2743-91BE-F69DCDBAB87F}">
  <sheetPr codeName="Sheet16">
    <tabColor theme="5" tint="0.59999389629810485"/>
  </sheetPr>
  <dimension ref="A1:M33"/>
  <sheetViews>
    <sheetView workbookViewId="0">
      <selection activeCell="E16" sqref="E16"/>
    </sheetView>
  </sheetViews>
  <sheetFormatPr baseColWidth="10" defaultRowHeight="16" x14ac:dyDescent="0.2"/>
  <cols>
    <col min="3" max="3" width="16.5" customWidth="1"/>
    <col min="4" max="4" width="14.1640625" bestFit="1" customWidth="1"/>
    <col min="11" max="11" width="15.83203125" bestFit="1" customWidth="1"/>
    <col min="13" max="13" width="13.33203125" bestFit="1" customWidth="1"/>
  </cols>
  <sheetData>
    <row r="1" spans="1:13" x14ac:dyDescent="0.2">
      <c r="A1" s="225" t="s">
        <v>14</v>
      </c>
      <c r="B1" s="226"/>
      <c r="C1" s="7" t="s">
        <v>15</v>
      </c>
      <c r="D1" s="7" t="s">
        <v>16</v>
      </c>
      <c r="E1" s="7"/>
      <c r="F1" s="8">
        <v>1</v>
      </c>
      <c r="G1" s="8">
        <v>2</v>
      </c>
      <c r="H1" s="8">
        <v>3</v>
      </c>
      <c r="I1" s="8">
        <v>4</v>
      </c>
      <c r="J1" s="8" t="s">
        <v>17</v>
      </c>
      <c r="K1" s="8" t="s">
        <v>18</v>
      </c>
      <c r="M1" s="31" t="s">
        <v>29</v>
      </c>
    </row>
    <row r="2" spans="1:13" x14ac:dyDescent="0.2">
      <c r="A2" s="227"/>
      <c r="B2" s="228"/>
      <c r="C2" s="229" t="s">
        <v>19</v>
      </c>
      <c r="D2" s="230"/>
      <c r="E2" s="230"/>
      <c r="F2" s="9">
        <f>F5+F7+F14+F16+F9+F11</f>
        <v>0</v>
      </c>
      <c r="G2" s="9">
        <f t="shared" ref="G2:I2" si="0">G5+G7+G14+G16+G9+G11</f>
        <v>0</v>
      </c>
      <c r="H2" s="9">
        <f t="shared" si="0"/>
        <v>0</v>
      </c>
      <c r="I2" s="9">
        <f t="shared" si="0"/>
        <v>0</v>
      </c>
      <c r="J2" s="10"/>
      <c r="K2" s="10">
        <f>SUM(K4:K16)</f>
        <v>0</v>
      </c>
      <c r="M2" s="33">
        <f>SUM(F2:I2)</f>
        <v>0</v>
      </c>
    </row>
    <row r="3" spans="1:13" x14ac:dyDescent="0.2">
      <c r="C3" s="11"/>
      <c r="D3" s="12"/>
      <c r="E3" s="13"/>
      <c r="F3" s="13"/>
      <c r="G3" s="13"/>
      <c r="H3" s="13"/>
      <c r="I3" s="13"/>
      <c r="J3" s="13"/>
      <c r="K3" s="13"/>
    </row>
    <row r="4" spans="1:13" x14ac:dyDescent="0.2">
      <c r="A4" s="231" t="s">
        <v>20</v>
      </c>
      <c r="B4" s="231" t="s">
        <v>21</v>
      </c>
      <c r="C4" s="238" t="s">
        <v>22</v>
      </c>
      <c r="D4" s="14" t="s">
        <v>23</v>
      </c>
      <c r="E4" s="15" t="str">
        <f>Energy!E4</f>
        <v>litres</v>
      </c>
      <c r="F4" s="16">
        <f>Energy!F4</f>
        <v>0</v>
      </c>
      <c r="G4" s="16">
        <f>Energy!G4</f>
        <v>0</v>
      </c>
      <c r="H4" s="16">
        <f>Energy!H4</f>
        <v>0</v>
      </c>
      <c r="I4" s="16">
        <f>Energy!I4</f>
        <v>0</v>
      </c>
      <c r="J4" s="15">
        <f>SUM(F4:I4)</f>
        <v>0</v>
      </c>
      <c r="K4" s="15"/>
    </row>
    <row r="5" spans="1:13" x14ac:dyDescent="0.2">
      <c r="A5" s="232"/>
      <c r="B5" s="232"/>
      <c r="C5" s="230"/>
      <c r="D5" s="17">
        <f>IF(Energy!D5=Energy!C22,'WTT Energy'!D30,'WTT Energy'!D31)</f>
        <v>0.61328000000000005</v>
      </c>
      <c r="E5" s="15" t="s">
        <v>25</v>
      </c>
      <c r="F5" s="15">
        <f t="shared" ref="F5:I5" si="1">F4*$D5</f>
        <v>0</v>
      </c>
      <c r="G5" s="15">
        <f t="shared" si="1"/>
        <v>0</v>
      </c>
      <c r="H5" s="15">
        <f t="shared" si="1"/>
        <v>0</v>
      </c>
      <c r="I5" s="15">
        <f t="shared" si="1"/>
        <v>0</v>
      </c>
      <c r="J5" s="15"/>
      <c r="K5" s="15">
        <f>SUM(F5:I5)</f>
        <v>0</v>
      </c>
    </row>
    <row r="6" spans="1:13" x14ac:dyDescent="0.2">
      <c r="A6" s="232"/>
      <c r="B6" s="232"/>
      <c r="C6" s="238" t="s">
        <v>26</v>
      </c>
      <c r="D6" s="14" t="s">
        <v>23</v>
      </c>
      <c r="E6" s="15" t="str">
        <f>Energy!E6</f>
        <v>litres</v>
      </c>
      <c r="F6" s="16">
        <f>Energy!F6</f>
        <v>0</v>
      </c>
      <c r="G6" s="16">
        <f>Energy!G6</f>
        <v>0</v>
      </c>
      <c r="H6" s="16">
        <f>Energy!H6</f>
        <v>0</v>
      </c>
      <c r="I6" s="16">
        <f>Energy!I6</f>
        <v>0</v>
      </c>
      <c r="J6" s="15">
        <f>SUM(F6:I6)</f>
        <v>0</v>
      </c>
      <c r="K6" s="15"/>
    </row>
    <row r="7" spans="1:13" x14ac:dyDescent="0.2">
      <c r="A7" s="232"/>
      <c r="B7" s="233"/>
      <c r="C7" s="230"/>
      <c r="D7" s="17">
        <f>IF(Energy!D7=Energy!C20,'WTT Energy'!D26,'WTT Energy'!D27)</f>
        <v>0.60985999999999996</v>
      </c>
      <c r="E7" s="15" t="s">
        <v>25</v>
      </c>
      <c r="F7" s="15">
        <f t="shared" ref="F7:I7" si="2">F6*$D7</f>
        <v>0</v>
      </c>
      <c r="G7" s="15">
        <f t="shared" si="2"/>
        <v>0</v>
      </c>
      <c r="H7" s="15">
        <f t="shared" si="2"/>
        <v>0</v>
      </c>
      <c r="I7" s="15">
        <f t="shared" si="2"/>
        <v>0</v>
      </c>
      <c r="J7" s="15"/>
      <c r="K7" s="15">
        <f>SUM(F7:I7)</f>
        <v>0</v>
      </c>
    </row>
    <row r="8" spans="1:13" x14ac:dyDescent="0.2">
      <c r="A8" s="232"/>
      <c r="B8" s="231" t="s">
        <v>27</v>
      </c>
      <c r="C8" s="238" t="s">
        <v>22</v>
      </c>
      <c r="D8" s="14" t="s">
        <v>23</v>
      </c>
      <c r="E8" s="15" t="str">
        <f>Energy!E8</f>
        <v>litres</v>
      </c>
      <c r="F8" s="16">
        <f>Energy!F8</f>
        <v>0</v>
      </c>
      <c r="G8" s="16">
        <f>Energy!G8</f>
        <v>0</v>
      </c>
      <c r="H8" s="16">
        <f>Energy!H8</f>
        <v>0</v>
      </c>
      <c r="I8" s="16">
        <f>Energy!I8</f>
        <v>0</v>
      </c>
      <c r="J8" s="15">
        <f>SUM(F8:I8)</f>
        <v>0</v>
      </c>
      <c r="K8" s="15"/>
    </row>
    <row r="9" spans="1:13" x14ac:dyDescent="0.2">
      <c r="A9" s="232"/>
      <c r="B9" s="232"/>
      <c r="C9" s="230"/>
      <c r="D9" s="17">
        <f>IF(Energy!D9=Energy!C22,'WTT Energy'!D30,'WTT Energy'!D31)</f>
        <v>0.61328000000000005</v>
      </c>
      <c r="E9" s="15" t="s">
        <v>25</v>
      </c>
      <c r="F9" s="15">
        <f t="shared" ref="F9:I9" si="3">F8*$D9</f>
        <v>0</v>
      </c>
      <c r="G9" s="15">
        <f t="shared" si="3"/>
        <v>0</v>
      </c>
      <c r="H9" s="15">
        <f t="shared" si="3"/>
        <v>0</v>
      </c>
      <c r="I9" s="15">
        <f t="shared" si="3"/>
        <v>0</v>
      </c>
      <c r="J9" s="15"/>
      <c r="K9" s="15">
        <f>SUM(F9:I9)</f>
        <v>0</v>
      </c>
    </row>
    <row r="10" spans="1:13" x14ac:dyDescent="0.2">
      <c r="A10" s="232"/>
      <c r="B10" s="232"/>
      <c r="C10" s="238" t="s">
        <v>26</v>
      </c>
      <c r="D10" s="14" t="s">
        <v>23</v>
      </c>
      <c r="E10" s="15" t="str">
        <f>Energy!E10</f>
        <v>litres</v>
      </c>
      <c r="F10" s="16">
        <f>Energy!F10</f>
        <v>0</v>
      </c>
      <c r="G10" s="16">
        <f>Energy!G10</f>
        <v>0</v>
      </c>
      <c r="H10" s="16">
        <f>Energy!H10</f>
        <v>0</v>
      </c>
      <c r="I10" s="16">
        <f>Energy!I10</f>
        <v>0</v>
      </c>
      <c r="J10" s="15">
        <f>SUM(F10:I10)</f>
        <v>0</v>
      </c>
      <c r="K10" s="15"/>
    </row>
    <row r="11" spans="1:13" x14ac:dyDescent="0.2">
      <c r="A11" s="233"/>
      <c r="B11" s="233"/>
      <c r="C11" s="230"/>
      <c r="D11" s="17">
        <f>IF(Energy!D11=Energy!C20,'WTT Energy'!D26,'WTT Energy'!D27)</f>
        <v>0.60985999999999996</v>
      </c>
      <c r="E11" s="15" t="s">
        <v>25</v>
      </c>
      <c r="F11" s="15">
        <f t="shared" ref="F11:I11" si="4">F10*$D11</f>
        <v>0</v>
      </c>
      <c r="G11" s="15">
        <f t="shared" si="4"/>
        <v>0</v>
      </c>
      <c r="H11" s="15">
        <f t="shared" si="4"/>
        <v>0</v>
      </c>
      <c r="I11" s="15">
        <f t="shared" si="4"/>
        <v>0</v>
      </c>
      <c r="J11" s="15"/>
      <c r="K11" s="15">
        <f>SUM(F11:I11)</f>
        <v>0</v>
      </c>
    </row>
    <row r="12" spans="1:13" x14ac:dyDescent="0.2">
      <c r="A12" s="221"/>
      <c r="B12" s="221"/>
      <c r="C12" s="18"/>
      <c r="D12" s="13"/>
      <c r="E12" s="13"/>
      <c r="F12" s="13"/>
      <c r="G12" s="13"/>
      <c r="H12" s="13"/>
      <c r="I12" s="13"/>
      <c r="J12" s="13"/>
      <c r="K12" s="13"/>
    </row>
    <row r="13" spans="1:13" x14ac:dyDescent="0.2">
      <c r="A13" s="222" t="s">
        <v>28</v>
      </c>
      <c r="B13" s="222"/>
      <c r="C13" s="223" t="s">
        <v>22</v>
      </c>
      <c r="D13" s="15" t="s">
        <v>23</v>
      </c>
      <c r="E13" s="15" t="str">
        <f>Energy!E13</f>
        <v>litres</v>
      </c>
      <c r="F13" s="16">
        <f>Energy!F13</f>
        <v>0</v>
      </c>
      <c r="G13" s="16">
        <f>Energy!G13</f>
        <v>0</v>
      </c>
      <c r="H13" s="16">
        <f>Energy!H13</f>
        <v>0</v>
      </c>
      <c r="I13" s="16">
        <f>Energy!I13</f>
        <v>0</v>
      </c>
      <c r="J13" s="15">
        <f>SUM(F13:I13)</f>
        <v>0</v>
      </c>
      <c r="K13" s="15"/>
    </row>
    <row r="14" spans="1:13" x14ac:dyDescent="0.2">
      <c r="A14" s="222"/>
      <c r="B14" s="222"/>
      <c r="C14" s="224"/>
      <c r="D14" s="16">
        <f>IF(Energy!D14=Energy!C22,'WTT Energy'!D30,'WTT Energy'!D31)</f>
        <v>0.61328000000000005</v>
      </c>
      <c r="E14" s="15" t="s">
        <v>25</v>
      </c>
      <c r="F14" s="15">
        <f t="shared" ref="F14:I14" si="5">F13*$D14</f>
        <v>0</v>
      </c>
      <c r="G14" s="15">
        <f t="shared" si="5"/>
        <v>0</v>
      </c>
      <c r="H14" s="15">
        <f t="shared" si="5"/>
        <v>0</v>
      </c>
      <c r="I14" s="15">
        <f t="shared" si="5"/>
        <v>0</v>
      </c>
      <c r="J14" s="15"/>
      <c r="K14" s="15">
        <f>SUM(F14:I14)</f>
        <v>0</v>
      </c>
    </row>
    <row r="15" spans="1:13" x14ac:dyDescent="0.2">
      <c r="A15" s="222"/>
      <c r="B15" s="222"/>
      <c r="C15" s="223" t="s">
        <v>30</v>
      </c>
      <c r="D15" s="15" t="s">
        <v>23</v>
      </c>
      <c r="E15" s="15" t="str">
        <f>Energy!E15</f>
        <v>litres</v>
      </c>
      <c r="F15" s="16">
        <f>Energy!F15</f>
        <v>0</v>
      </c>
      <c r="G15" s="16">
        <f>Energy!G15</f>
        <v>0</v>
      </c>
      <c r="H15" s="16">
        <f>Energy!H15</f>
        <v>0</v>
      </c>
      <c r="I15" s="16">
        <f>Energy!I15</f>
        <v>0</v>
      </c>
      <c r="J15" s="22">
        <f>SUM(F15:I15)</f>
        <v>0</v>
      </c>
      <c r="K15" s="22"/>
    </row>
    <row r="16" spans="1:13" x14ac:dyDescent="0.2">
      <c r="A16" s="222"/>
      <c r="B16" s="222"/>
      <c r="C16" s="224"/>
      <c r="D16" s="16">
        <f>IF(Energy!D16=Energy!C20,'WTT Energy'!D26,'WTT Energy'!D27)</f>
        <v>0.60985999999999996</v>
      </c>
      <c r="E16" s="15" t="s">
        <v>25</v>
      </c>
      <c r="F16" s="15">
        <f t="shared" ref="F16:I16" si="6">F15*$D16</f>
        <v>0</v>
      </c>
      <c r="G16" s="15">
        <f t="shared" si="6"/>
        <v>0</v>
      </c>
      <c r="H16" s="15">
        <f t="shared" si="6"/>
        <v>0</v>
      </c>
      <c r="I16" s="15">
        <f t="shared" si="6"/>
        <v>0</v>
      </c>
      <c r="J16" s="29"/>
      <c r="K16" s="29">
        <f>SUM(F16:I16)</f>
        <v>0</v>
      </c>
    </row>
    <row r="17" spans="1:11" x14ac:dyDescent="0.2">
      <c r="A17" s="23"/>
      <c r="B17" s="1"/>
      <c r="C17" s="21"/>
      <c r="D17" s="24"/>
      <c r="E17" s="24"/>
      <c r="F17" s="24"/>
      <c r="G17" s="24"/>
      <c r="H17" s="24"/>
      <c r="I17" s="24"/>
      <c r="J17" s="24"/>
      <c r="K17" s="24"/>
    </row>
    <row r="18" spans="1:11" s="23" customFormat="1" ht="16" customHeight="1" x14ac:dyDescent="0.2"/>
    <row r="19" spans="1:11" s="23" customFormat="1" ht="16" customHeight="1" x14ac:dyDescent="0.2"/>
    <row r="20" spans="1:11" s="23" customFormat="1" ht="16" customHeight="1" x14ac:dyDescent="0.2"/>
    <row r="21" spans="1:11" s="23" customFormat="1" ht="16" customHeight="1" x14ac:dyDescent="0.2"/>
    <row r="22" spans="1:11" s="23" customFormat="1" ht="16" customHeight="1" x14ac:dyDescent="0.2"/>
    <row r="23" spans="1:11" s="23" customFormat="1" ht="16" customHeight="1" x14ac:dyDescent="0.2"/>
    <row r="24" spans="1:11" s="23" customFormat="1" ht="16" customHeight="1" x14ac:dyDescent="0.2"/>
    <row r="25" spans="1:11" s="23" customFormat="1" ht="16" customHeight="1" x14ac:dyDescent="0.2">
      <c r="A25" s="130" t="s">
        <v>65</v>
      </c>
      <c r="B25" s="130" t="s">
        <v>85</v>
      </c>
      <c r="C25" s="130" t="s">
        <v>67</v>
      </c>
      <c r="D25" s="131" t="s">
        <v>68</v>
      </c>
    </row>
    <row r="26" spans="1:11" ht="16" customHeight="1" x14ac:dyDescent="0.2">
      <c r="A26" s="310" t="s">
        <v>90</v>
      </c>
      <c r="B26" s="309" t="s">
        <v>91</v>
      </c>
      <c r="C26" s="132" t="s">
        <v>86</v>
      </c>
      <c r="D26" s="133">
        <v>720.72856999999999</v>
      </c>
    </row>
    <row r="27" spans="1:11" x14ac:dyDescent="0.2">
      <c r="A27" s="310"/>
      <c r="B27" s="270"/>
      <c r="C27" s="132" t="s">
        <v>87</v>
      </c>
      <c r="D27" s="133">
        <v>0.60985999999999996</v>
      </c>
    </row>
    <row r="28" spans="1:11" x14ac:dyDescent="0.2">
      <c r="A28" s="310"/>
      <c r="B28" s="270"/>
      <c r="C28" s="132" t="s">
        <v>88</v>
      </c>
      <c r="D28" s="133">
        <v>6.1089999999999998E-2</v>
      </c>
    </row>
    <row r="29" spans="1:11" x14ac:dyDescent="0.2">
      <c r="A29" s="310"/>
      <c r="B29" s="270"/>
      <c r="C29" s="132" t="s">
        <v>89</v>
      </c>
      <c r="D29" s="133">
        <v>5.7500000000000002E-2</v>
      </c>
    </row>
    <row r="30" spans="1:11" x14ac:dyDescent="0.2">
      <c r="A30" s="310"/>
      <c r="B30" s="309" t="s">
        <v>92</v>
      </c>
      <c r="C30" s="132" t="s">
        <v>86</v>
      </c>
      <c r="D30" s="133">
        <v>824.12159999999994</v>
      </c>
    </row>
    <row r="31" spans="1:11" x14ac:dyDescent="0.2">
      <c r="A31" s="310"/>
      <c r="B31" s="270"/>
      <c r="C31" s="132" t="s">
        <v>87</v>
      </c>
      <c r="D31" s="133">
        <v>0.61328000000000005</v>
      </c>
    </row>
    <row r="32" spans="1:11" x14ac:dyDescent="0.2">
      <c r="A32" s="310"/>
      <c r="B32" s="270"/>
      <c r="C32" s="132" t="s">
        <v>88</v>
      </c>
      <c r="D32" s="133">
        <v>6.7739999999999995E-2</v>
      </c>
    </row>
    <row r="33" spans="1:4" x14ac:dyDescent="0.2">
      <c r="A33" s="310"/>
      <c r="B33" s="270"/>
      <c r="C33" s="132" t="s">
        <v>89</v>
      </c>
      <c r="D33" s="133">
        <v>6.4250000000000002E-2</v>
      </c>
    </row>
  </sheetData>
  <mergeCells count="16">
    <mergeCell ref="B26:B29"/>
    <mergeCell ref="B30:B33"/>
    <mergeCell ref="A12:B12"/>
    <mergeCell ref="A13:B16"/>
    <mergeCell ref="C13:C14"/>
    <mergeCell ref="C15:C16"/>
    <mergeCell ref="A26:A33"/>
    <mergeCell ref="A1:B2"/>
    <mergeCell ref="C2:E2"/>
    <mergeCell ref="A4:A11"/>
    <mergeCell ref="B4:B7"/>
    <mergeCell ref="C4:C5"/>
    <mergeCell ref="C6:C7"/>
    <mergeCell ref="B8:B11"/>
    <mergeCell ref="C8:C9"/>
    <mergeCell ref="C10:C11"/>
  </mergeCells>
  <pageMargins left="0.7" right="0.7" top="0.75" bottom="0.75" header="0.3" footer="0.3"/>
  <legacy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34776A-F5F1-114F-9E3F-1932D8B334BE}">
  <sheetPr codeName="Sheet17">
    <tabColor theme="5" tint="0.59999389629810485"/>
  </sheetPr>
  <dimension ref="A1:AG31"/>
  <sheetViews>
    <sheetView zoomScale="101" workbookViewId="0">
      <selection activeCell="E8" sqref="E8"/>
    </sheetView>
  </sheetViews>
  <sheetFormatPr baseColWidth="10" defaultRowHeight="16" x14ac:dyDescent="0.2"/>
  <cols>
    <col min="3" max="3" width="12.83203125" customWidth="1"/>
    <col min="4" max="4" width="14.1640625" bestFit="1" customWidth="1"/>
    <col min="5" max="5" width="12" bestFit="1" customWidth="1"/>
    <col min="11" max="11" width="15.83203125" bestFit="1" customWidth="1"/>
    <col min="13" max="13" width="13.33203125" bestFit="1" customWidth="1"/>
  </cols>
  <sheetData>
    <row r="1" spans="1:33" ht="33.75" customHeight="1" x14ac:dyDescent="0.2">
      <c r="A1" s="314" t="s">
        <v>448</v>
      </c>
      <c r="B1" s="228" t="s">
        <v>14</v>
      </c>
      <c r="C1" s="258"/>
      <c r="D1" s="256" t="s">
        <v>16</v>
      </c>
      <c r="E1" s="257"/>
      <c r="F1" s="8">
        <v>1</v>
      </c>
      <c r="G1" s="8">
        <v>2</v>
      </c>
      <c r="H1" s="8">
        <v>3</v>
      </c>
      <c r="I1" s="8">
        <v>4</v>
      </c>
      <c r="J1" s="8" t="s">
        <v>17</v>
      </c>
      <c r="K1" s="8" t="s">
        <v>18</v>
      </c>
      <c r="L1" s="40"/>
      <c r="M1" s="41" t="s">
        <v>29</v>
      </c>
      <c r="N1" s="30"/>
      <c r="O1" s="32"/>
      <c r="P1" s="32"/>
      <c r="Q1" s="32"/>
      <c r="R1" s="32"/>
    </row>
    <row r="2" spans="1:33" ht="33.75" customHeight="1" x14ac:dyDescent="0.2">
      <c r="A2" s="314"/>
      <c r="B2" s="259" t="s">
        <v>19</v>
      </c>
      <c r="C2" s="259"/>
      <c r="D2" s="259"/>
      <c r="E2" s="260"/>
      <c r="F2" s="33">
        <f>F5+F7+F9+F12+F15</f>
        <v>0</v>
      </c>
      <c r="G2" s="33">
        <f t="shared" ref="G2:I2" si="0">G5+G7+G9+G12+G15</f>
        <v>0</v>
      </c>
      <c r="H2" s="33">
        <f t="shared" si="0"/>
        <v>0</v>
      </c>
      <c r="I2" s="33">
        <f t="shared" si="0"/>
        <v>0</v>
      </c>
      <c r="J2" s="10"/>
      <c r="K2" s="10">
        <f>SUM(K4:K15)</f>
        <v>0</v>
      </c>
      <c r="L2" s="42"/>
      <c r="M2" s="43">
        <f>SUM(F2:I2)</f>
        <v>0</v>
      </c>
      <c r="N2" s="34"/>
      <c r="O2" s="35"/>
      <c r="P2" s="35"/>
      <c r="Q2" s="35"/>
      <c r="R2" s="3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  <c r="AG2" s="25"/>
    </row>
    <row r="3" spans="1:33" ht="15.75" customHeight="1" x14ac:dyDescent="0.2">
      <c r="C3" s="36"/>
      <c r="D3" s="13"/>
      <c r="E3" s="13"/>
      <c r="F3" s="13"/>
      <c r="G3" s="13"/>
      <c r="H3" s="13"/>
      <c r="I3" s="13"/>
      <c r="J3" s="13"/>
      <c r="K3" s="13"/>
      <c r="L3" s="35"/>
      <c r="M3" s="13"/>
      <c r="N3" s="35"/>
      <c r="O3" s="35"/>
      <c r="P3" s="35"/>
      <c r="Q3" s="35"/>
      <c r="R3" s="3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</row>
    <row r="4" spans="1:33" ht="15.75" customHeight="1" x14ac:dyDescent="0.2">
      <c r="A4" s="2" t="str" cm="1">
        <f t="array" ref="A4:A8">'Insert page'!A19:A23</f>
        <v>North America</v>
      </c>
      <c r="B4" s="318" t="s">
        <v>38</v>
      </c>
      <c r="C4" s="223" t="s">
        <v>37</v>
      </c>
      <c r="D4" s="15" t="s">
        <v>23</v>
      </c>
      <c r="E4" s="15" t="str">
        <f>Electricity!D4</f>
        <v>kWh</v>
      </c>
      <c r="F4" s="16">
        <f>Electricity!E4</f>
        <v>0</v>
      </c>
      <c r="G4" s="16">
        <f>Electricity!F4</f>
        <v>0</v>
      </c>
      <c r="H4" s="16">
        <f>Electricity!G4</f>
        <v>0</v>
      </c>
      <c r="I4" s="16">
        <f>Electricity!H4</f>
        <v>0</v>
      </c>
      <c r="J4" s="15">
        <f>SUM(F4:I4)</f>
        <v>0</v>
      </c>
      <c r="K4" s="15"/>
      <c r="L4" s="34"/>
      <c r="M4" s="35"/>
      <c r="N4" s="35"/>
      <c r="O4" s="35"/>
      <c r="P4" s="35"/>
      <c r="Q4" s="35"/>
      <c r="R4" s="3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</row>
    <row r="5" spans="1:33" ht="15.75" customHeight="1" x14ac:dyDescent="0.2">
      <c r="A5" s="2">
        <v>0</v>
      </c>
      <c r="B5" s="318"/>
      <c r="C5" s="224"/>
      <c r="D5" s="16">
        <f>IF(A4=$A$12,$E$23,IF(A4=$A$13,$E$26,IF(A4=$A$14,$E$24,IF(A4=$A$15,$E$27,IF(A4=$A$16,$E$25,IF(A4=$A$17,$E$30,IF(A4=$A$18,$E$28,IF(A4=$A$19,$E$29))))))))</f>
        <v>4.9476666666666662E-2</v>
      </c>
      <c r="E5" s="15" t="s">
        <v>25</v>
      </c>
      <c r="F5" s="15">
        <f t="shared" ref="F5:I5" si="1">F4*$D5</f>
        <v>0</v>
      </c>
      <c r="G5" s="15">
        <f t="shared" si="1"/>
        <v>0</v>
      </c>
      <c r="H5" s="15">
        <f t="shared" si="1"/>
        <v>0</v>
      </c>
      <c r="I5" s="15">
        <f t="shared" si="1"/>
        <v>0</v>
      </c>
      <c r="J5" s="15"/>
      <c r="K5" s="15">
        <f>SUM(F5:I5)</f>
        <v>0</v>
      </c>
      <c r="L5" s="34"/>
      <c r="M5" s="35"/>
      <c r="N5" s="35"/>
      <c r="O5" s="35"/>
      <c r="P5" s="35"/>
      <c r="Q5" s="35"/>
      <c r="R5" s="3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</row>
    <row r="6" spans="1:33" ht="15.75" customHeight="1" x14ac:dyDescent="0.2">
      <c r="A6" s="2">
        <v>0</v>
      </c>
      <c r="B6" s="318"/>
      <c r="C6" s="223" t="s">
        <v>36</v>
      </c>
      <c r="D6" s="172" t="str">
        <f>D4</f>
        <v>Insert Factor</v>
      </c>
      <c r="E6" s="15" t="str">
        <f>Electricity!D6</f>
        <v>kWh</v>
      </c>
      <c r="F6" s="16">
        <f>Electricity!E6</f>
        <v>0</v>
      </c>
      <c r="G6" s="16">
        <f>Electricity!F6</f>
        <v>0</v>
      </c>
      <c r="H6" s="16">
        <f>Electricity!G6</f>
        <v>0</v>
      </c>
      <c r="I6" s="16">
        <f>Electricity!H6</f>
        <v>0</v>
      </c>
      <c r="J6" s="15">
        <f>SUM(F6:I6)</f>
        <v>0</v>
      </c>
      <c r="K6" s="15"/>
      <c r="L6" s="34"/>
      <c r="M6" s="35"/>
      <c r="N6" s="35"/>
      <c r="O6" s="35"/>
      <c r="P6" s="35"/>
      <c r="Q6" s="35"/>
      <c r="R6" s="3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</row>
    <row r="7" spans="1:33" ht="15.75" customHeight="1" x14ac:dyDescent="0.2">
      <c r="A7" s="2">
        <v>0</v>
      </c>
      <c r="B7" s="318"/>
      <c r="C7" s="224"/>
      <c r="D7" s="16">
        <f>IF(A4=$A$12,$E$23,IF(A4=$A$13,$E$26,IF(A4=$A$14,$E$24,IF(A4=$A$15,$E$27,IF(A4=$A$16,$E$25,IF(A4=$A$17,$E$30,IF(A4=$A$18,$E$28,IF(A4=$A$19,$E$29))))))))</f>
        <v>4.9476666666666662E-2</v>
      </c>
      <c r="E7" s="15" t="s">
        <v>25</v>
      </c>
      <c r="F7" s="15">
        <f t="shared" ref="F7:I7" si="2">F6*$D7</f>
        <v>0</v>
      </c>
      <c r="G7" s="15">
        <f t="shared" si="2"/>
        <v>0</v>
      </c>
      <c r="H7" s="15">
        <f t="shared" si="2"/>
        <v>0</v>
      </c>
      <c r="I7" s="15">
        <f t="shared" si="2"/>
        <v>0</v>
      </c>
      <c r="J7" s="15"/>
      <c r="K7" s="15">
        <f>SUM(F7:I7)</f>
        <v>0</v>
      </c>
      <c r="L7" s="34"/>
      <c r="M7" s="35"/>
      <c r="N7" s="35"/>
      <c r="O7" s="35"/>
      <c r="P7" s="35"/>
      <c r="Q7" s="35"/>
      <c r="R7" s="3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</row>
    <row r="8" spans="1:33" ht="15.75" customHeight="1" x14ac:dyDescent="0.2">
      <c r="A8" s="2">
        <v>0</v>
      </c>
      <c r="B8" s="318"/>
      <c r="C8" s="223" t="s">
        <v>35</v>
      </c>
      <c r="D8" s="172" t="str">
        <f>D4</f>
        <v>Insert Factor</v>
      </c>
      <c r="E8" s="15" t="str">
        <f>Electricity!D8</f>
        <v>kWh</v>
      </c>
      <c r="F8" s="16">
        <f>Electricity!E8</f>
        <v>0</v>
      </c>
      <c r="G8" s="16">
        <f>Electricity!F8</f>
        <v>0</v>
      </c>
      <c r="H8" s="16">
        <f>Electricity!G8</f>
        <v>0</v>
      </c>
      <c r="I8" s="16">
        <f>Electricity!H8</f>
        <v>0</v>
      </c>
      <c r="J8" s="15">
        <f>SUM(F8:I8)</f>
        <v>0</v>
      </c>
      <c r="K8" s="15"/>
      <c r="L8" s="34"/>
      <c r="M8" s="35"/>
      <c r="N8" s="35"/>
      <c r="O8" s="35"/>
      <c r="P8" s="35"/>
      <c r="Q8" s="35"/>
      <c r="R8" s="3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</row>
    <row r="9" spans="1:33" ht="15.75" customHeight="1" x14ac:dyDescent="0.2">
      <c r="A9" s="2"/>
      <c r="B9" s="318"/>
      <c r="C9" s="224"/>
      <c r="D9" s="16">
        <f>IF(A4=$A$12,$E$23,IF(A4=$A$13,$E$26,IF(A4=$A$14,$E$24,IF(A4=$A$15,$E$27,IF(A4=$A$16,$E$25,IF(A4=$A$17,$E$30,IF(A4=$A$18,$E$28,IF(A4=$A$19,$E$29))))))))</f>
        <v>4.9476666666666662E-2</v>
      </c>
      <c r="E9" s="15" t="s">
        <v>25</v>
      </c>
      <c r="F9" s="15">
        <f t="shared" ref="F9:I9" si="3">F8*$D9</f>
        <v>0</v>
      </c>
      <c r="G9" s="15">
        <f t="shared" si="3"/>
        <v>0</v>
      </c>
      <c r="H9" s="15">
        <f t="shared" si="3"/>
        <v>0</v>
      </c>
      <c r="I9" s="15">
        <f t="shared" si="3"/>
        <v>0</v>
      </c>
      <c r="J9" s="15"/>
      <c r="K9" s="15">
        <f>SUM(F9:I9)</f>
        <v>0</v>
      </c>
      <c r="L9" s="34"/>
      <c r="M9" s="35"/>
      <c r="N9" s="35"/>
      <c r="O9" s="35"/>
      <c r="P9" s="35"/>
      <c r="Q9" s="35"/>
      <c r="R9" s="35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</row>
    <row r="10" spans="1:33" ht="15.75" customHeight="1" x14ac:dyDescent="0.2">
      <c r="A10" s="2"/>
      <c r="C10" s="316"/>
      <c r="D10" s="316"/>
      <c r="E10" s="317"/>
      <c r="F10" s="34"/>
      <c r="G10" s="34"/>
      <c r="H10" s="34"/>
      <c r="I10" s="34"/>
      <c r="J10" s="34"/>
      <c r="K10" s="34"/>
      <c r="L10" s="34"/>
      <c r="M10" s="35"/>
      <c r="N10" s="35"/>
      <c r="O10" s="35"/>
      <c r="P10" s="35"/>
      <c r="Q10" s="35"/>
      <c r="R10" s="3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</row>
    <row r="11" spans="1:33" ht="15.75" customHeight="1" x14ac:dyDescent="0.2">
      <c r="B11" s="311" t="s">
        <v>34</v>
      </c>
      <c r="C11" s="251"/>
      <c r="D11" s="172" t="str">
        <f>D4</f>
        <v>Insert Factor</v>
      </c>
      <c r="E11" s="15" t="str">
        <f>Electricity!D11</f>
        <v>kWh</v>
      </c>
      <c r="F11" s="16">
        <f>Electricity!E11</f>
        <v>0</v>
      </c>
      <c r="G11" s="16">
        <f>Electricity!F11</f>
        <v>0</v>
      </c>
      <c r="H11" s="16">
        <f>Electricity!G11</f>
        <v>0</v>
      </c>
      <c r="I11" s="16">
        <f>Electricity!H11</f>
        <v>0</v>
      </c>
      <c r="J11" s="15">
        <f>SUM(F11:I11)</f>
        <v>0</v>
      </c>
      <c r="K11" s="15"/>
      <c r="L11" s="34"/>
      <c r="M11" s="35"/>
      <c r="N11" s="35"/>
      <c r="O11" s="35"/>
      <c r="P11" s="35"/>
      <c r="Q11" s="35"/>
      <c r="R11" s="3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</row>
    <row r="12" spans="1:33" ht="15.75" customHeight="1" x14ac:dyDescent="0.2">
      <c r="A12" t="s">
        <v>151</v>
      </c>
      <c r="B12" s="311"/>
      <c r="C12" s="251"/>
      <c r="D12" s="16">
        <f>IF(A4=$A$12,$E$23,IF(A4=$A$13,$E$26,IF(A4=$A$14,$E$24,IF(A4=$A$15,$E$27,IF(A4=$A$16,$E$25,IF(A4=$A$17,$E$30,IF(A4=$A$18,$E$28,IF(A4=$A$19,$E$29))))))))</f>
        <v>4.9476666666666662E-2</v>
      </c>
      <c r="E12" s="15" t="s">
        <v>25</v>
      </c>
      <c r="F12" s="15">
        <f t="shared" ref="F12:I12" si="4">F11*$D9</f>
        <v>0</v>
      </c>
      <c r="G12" s="15">
        <f t="shared" si="4"/>
        <v>0</v>
      </c>
      <c r="H12" s="15">
        <f t="shared" si="4"/>
        <v>0</v>
      </c>
      <c r="I12" s="15">
        <f t="shared" si="4"/>
        <v>0</v>
      </c>
      <c r="J12" s="15"/>
      <c r="K12" s="15">
        <f>SUM(F12:I12)</f>
        <v>0</v>
      </c>
      <c r="L12" s="34"/>
      <c r="M12" s="35"/>
      <c r="N12" s="35"/>
      <c r="O12" s="35"/>
      <c r="P12" s="35"/>
      <c r="Q12" s="35"/>
      <c r="R12" s="3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</row>
    <row r="13" spans="1:33" ht="15.75" customHeight="1" x14ac:dyDescent="0.2">
      <c r="A13" t="s">
        <v>450</v>
      </c>
      <c r="B13" s="271"/>
      <c r="C13" s="271"/>
      <c r="D13" s="271"/>
      <c r="E13" s="271"/>
      <c r="F13" s="315"/>
      <c r="G13" s="34"/>
      <c r="H13" s="34"/>
      <c r="I13" s="34"/>
      <c r="J13" s="34"/>
      <c r="K13" s="34"/>
      <c r="L13" s="34"/>
      <c r="M13" s="35"/>
      <c r="N13" s="35"/>
      <c r="O13" s="35"/>
      <c r="P13" s="35"/>
      <c r="Q13" s="35"/>
      <c r="R13" s="3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</row>
    <row r="14" spans="1:33" ht="15.75" customHeight="1" x14ac:dyDescent="0.2">
      <c r="A14" t="s">
        <v>451</v>
      </c>
      <c r="B14" s="312" t="s">
        <v>3</v>
      </c>
      <c r="C14" s="253"/>
      <c r="D14" s="172" t="str">
        <f>D4</f>
        <v>Insert Factor</v>
      </c>
      <c r="E14" s="15" t="str">
        <f>Electricity!D14</f>
        <v>kWh</v>
      </c>
      <c r="F14" s="16">
        <f>Electricity!E14</f>
        <v>0</v>
      </c>
      <c r="G14" s="16">
        <f>Electricity!F14</f>
        <v>0</v>
      </c>
      <c r="H14" s="16">
        <f>Electricity!G14</f>
        <v>0</v>
      </c>
      <c r="I14" s="16">
        <f>Electricity!H14</f>
        <v>0</v>
      </c>
      <c r="J14" s="15">
        <f>SUM(F14:I14)</f>
        <v>0</v>
      </c>
      <c r="K14" s="15"/>
      <c r="L14" s="34"/>
      <c r="M14" s="35"/>
      <c r="N14" s="35"/>
      <c r="O14" s="35"/>
      <c r="P14" s="35"/>
      <c r="Q14" s="35"/>
      <c r="R14" s="3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</row>
    <row r="15" spans="1:33" ht="15.75" customHeight="1" x14ac:dyDescent="0.2">
      <c r="A15" t="s">
        <v>452</v>
      </c>
      <c r="B15" s="313"/>
      <c r="C15" s="255"/>
      <c r="D15" s="16">
        <f>IF(A4=$A$12,$E$23,IF(A4=$A$13,$E$26,IF(A4=$A$14,$E$24,IF(A4=$A$15,$E$27,IF(A4=$A$16,$E$25,IF(A4=$A$17,$E$30,IF(A4=$A$18,$E$28,IF(A4=$A$19,$E$29))))))))</f>
        <v>4.9476666666666662E-2</v>
      </c>
      <c r="E15" s="15" t="s">
        <v>25</v>
      </c>
      <c r="F15" s="15">
        <f t="shared" ref="F15:I15" si="5">F14*$D15</f>
        <v>0</v>
      </c>
      <c r="G15" s="15">
        <f t="shared" si="5"/>
        <v>0</v>
      </c>
      <c r="H15" s="15">
        <f t="shared" si="5"/>
        <v>0</v>
      </c>
      <c r="I15" s="15">
        <f t="shared" si="5"/>
        <v>0</v>
      </c>
      <c r="J15" s="15"/>
      <c r="K15" s="15">
        <f>SUM(F15:I15)</f>
        <v>0</v>
      </c>
      <c r="L15" s="34"/>
      <c r="M15" s="35"/>
      <c r="N15" s="35"/>
      <c r="O15" s="35"/>
      <c r="P15" s="35"/>
      <c r="Q15" s="35"/>
      <c r="R15" s="3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</row>
    <row r="16" spans="1:33" x14ac:dyDescent="0.2">
      <c r="A16" t="s">
        <v>453</v>
      </c>
    </row>
    <row r="17" spans="1:5" x14ac:dyDescent="0.2">
      <c r="A17" t="s">
        <v>454</v>
      </c>
    </row>
    <row r="18" spans="1:5" x14ac:dyDescent="0.2">
      <c r="A18" t="s">
        <v>455</v>
      </c>
    </row>
    <row r="19" spans="1:5" x14ac:dyDescent="0.2">
      <c r="A19" t="s">
        <v>456</v>
      </c>
    </row>
    <row r="22" spans="1:5" x14ac:dyDescent="0.2">
      <c r="B22" s="93" t="s">
        <v>65</v>
      </c>
      <c r="C22" s="93" t="s">
        <v>104</v>
      </c>
      <c r="D22" s="93" t="s">
        <v>67</v>
      </c>
      <c r="E22" s="95" t="s">
        <v>224</v>
      </c>
    </row>
    <row r="23" spans="1:5" x14ac:dyDescent="0.2">
      <c r="B23" s="303" t="s">
        <v>229</v>
      </c>
      <c r="C23" s="81" t="s">
        <v>106</v>
      </c>
      <c r="D23" s="81" t="s">
        <v>107</v>
      </c>
      <c r="E23" s="82">
        <v>4.6249999999999999E-2</v>
      </c>
    </row>
    <row r="24" spans="1:5" ht="48" x14ac:dyDescent="0.2">
      <c r="B24" s="303"/>
      <c r="C24" s="94" t="s">
        <v>445</v>
      </c>
      <c r="D24" s="94"/>
      <c r="E24" s="114">
        <v>4.9476666666666662E-2</v>
      </c>
    </row>
    <row r="25" spans="1:5" ht="32" x14ac:dyDescent="0.2">
      <c r="B25" s="303"/>
      <c r="C25" s="94" t="s">
        <v>225</v>
      </c>
      <c r="D25" s="94" t="s">
        <v>107</v>
      </c>
      <c r="E25" s="114">
        <v>7.4204999999999993E-2</v>
      </c>
    </row>
    <row r="26" spans="1:5" ht="48" x14ac:dyDescent="0.2">
      <c r="B26" s="303"/>
      <c r="C26" s="94" t="s">
        <v>449</v>
      </c>
      <c r="D26" s="94" t="s">
        <v>107</v>
      </c>
      <c r="E26" s="114">
        <v>4.7166E-2</v>
      </c>
    </row>
    <row r="27" spans="1:5" ht="48" x14ac:dyDescent="0.2">
      <c r="B27" s="303"/>
      <c r="C27" s="118" t="s">
        <v>226</v>
      </c>
      <c r="D27" s="118" t="s">
        <v>107</v>
      </c>
      <c r="E27" s="114">
        <v>2.4396000000000001E-2</v>
      </c>
    </row>
    <row r="28" spans="1:5" ht="51" x14ac:dyDescent="0.2">
      <c r="B28" s="303"/>
      <c r="C28" s="170" t="s">
        <v>447</v>
      </c>
      <c r="D28" s="118" t="s">
        <v>107</v>
      </c>
      <c r="E28">
        <v>6.2883499999999995E-2</v>
      </c>
    </row>
    <row r="29" spans="1:5" ht="48" x14ac:dyDescent="0.2">
      <c r="B29" s="303"/>
      <c r="C29" s="118" t="s">
        <v>227</v>
      </c>
      <c r="D29" s="118" t="s">
        <v>107</v>
      </c>
      <c r="E29" s="114">
        <v>9.2217999999999994E-2</v>
      </c>
    </row>
    <row r="30" spans="1:5" ht="37" customHeight="1" x14ac:dyDescent="0.2">
      <c r="B30" s="303"/>
      <c r="C30" s="170" t="s">
        <v>446</v>
      </c>
      <c r="D30" s="118" t="s">
        <v>107</v>
      </c>
      <c r="E30">
        <v>8.0663799999999994E-2</v>
      </c>
    </row>
    <row r="31" spans="1:5" ht="80" x14ac:dyDescent="0.2">
      <c r="B31" s="303"/>
      <c r="C31" s="94" t="s">
        <v>228</v>
      </c>
      <c r="D31" s="94" t="s">
        <v>107</v>
      </c>
      <c r="E31" s="114">
        <v>6.3917000000000002E-2</v>
      </c>
    </row>
  </sheetData>
  <mergeCells count="13">
    <mergeCell ref="B11:C12"/>
    <mergeCell ref="B14:C15"/>
    <mergeCell ref="B23:B31"/>
    <mergeCell ref="A1:A2"/>
    <mergeCell ref="B13:F13"/>
    <mergeCell ref="C10:E10"/>
    <mergeCell ref="B1:C1"/>
    <mergeCell ref="D1:E1"/>
    <mergeCell ref="B2:E2"/>
    <mergeCell ref="B4:B9"/>
    <mergeCell ref="C4:C5"/>
    <mergeCell ref="C6:C7"/>
    <mergeCell ref="C8:C9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51AC4F-FE2F-7547-9F56-E527E4D36024}">
  <sheetPr codeName="Sheet18">
    <tabColor theme="5" tint="0.59999389629810485"/>
  </sheetPr>
  <dimension ref="A1:AE22"/>
  <sheetViews>
    <sheetView workbookViewId="0">
      <selection activeCell="C8" sqref="C8"/>
    </sheetView>
  </sheetViews>
  <sheetFormatPr baseColWidth="10" defaultRowHeight="16" x14ac:dyDescent="0.2"/>
  <cols>
    <col min="2" max="2" width="14.1640625" bestFit="1" customWidth="1"/>
    <col min="3" max="3" width="12" bestFit="1" customWidth="1"/>
    <col min="9" max="9" width="15.83203125" bestFit="1" customWidth="1"/>
    <col min="11" max="11" width="13.33203125" bestFit="1" customWidth="1"/>
  </cols>
  <sheetData>
    <row r="1" spans="1:31" ht="33.75" customHeight="1" x14ac:dyDescent="0.2">
      <c r="A1" s="8" t="s">
        <v>15</v>
      </c>
      <c r="B1" s="8" t="s">
        <v>16</v>
      </c>
      <c r="C1" s="8"/>
      <c r="D1" s="8">
        <v>1</v>
      </c>
      <c r="E1" s="8">
        <v>2</v>
      </c>
      <c r="F1" s="8">
        <v>3</v>
      </c>
      <c r="G1" s="8">
        <v>4</v>
      </c>
      <c r="H1" s="8" t="s">
        <v>17</v>
      </c>
      <c r="I1" s="8" t="s">
        <v>18</v>
      </c>
      <c r="J1" s="40"/>
      <c r="K1" s="45" t="s">
        <v>29</v>
      </c>
      <c r="L1" s="50"/>
      <c r="M1" s="50"/>
      <c r="N1" s="50"/>
      <c r="O1" s="50"/>
      <c r="P1" s="50"/>
      <c r="Q1" s="50"/>
    </row>
    <row r="2" spans="1:31" ht="33.75" customHeight="1" x14ac:dyDescent="0.2">
      <c r="A2" s="241" t="s">
        <v>19</v>
      </c>
      <c r="B2" s="242"/>
      <c r="C2" s="243"/>
      <c r="D2" s="33">
        <f>D5+D8</f>
        <v>0</v>
      </c>
      <c r="E2" s="33">
        <f t="shared" ref="E2:G2" si="0">E5+E8</f>
        <v>0</v>
      </c>
      <c r="F2" s="33">
        <f t="shared" si="0"/>
        <v>0</v>
      </c>
      <c r="G2" s="33">
        <f t="shared" si="0"/>
        <v>0</v>
      </c>
      <c r="H2" s="10"/>
      <c r="I2" s="10">
        <f>SUM(I4:I8)</f>
        <v>0</v>
      </c>
      <c r="J2" s="42"/>
      <c r="K2" s="46">
        <f>SUM(D2:G2)</f>
        <v>0</v>
      </c>
      <c r="L2" s="50"/>
      <c r="M2" s="50"/>
      <c r="N2" s="50"/>
      <c r="O2" s="50"/>
      <c r="P2" s="50"/>
      <c r="Q2" s="50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</row>
    <row r="3" spans="1:31" ht="15.75" customHeight="1" x14ac:dyDescent="0.2">
      <c r="A3" s="36"/>
      <c r="B3" s="13"/>
      <c r="C3" s="13"/>
      <c r="D3" s="13"/>
      <c r="E3" s="13"/>
      <c r="F3" s="13"/>
      <c r="G3" s="13"/>
      <c r="H3" s="13"/>
      <c r="I3" s="13"/>
      <c r="J3" s="35"/>
      <c r="K3" s="47"/>
      <c r="L3" s="50"/>
      <c r="M3" s="50"/>
      <c r="N3" s="50"/>
      <c r="O3" s="50"/>
      <c r="P3" s="50"/>
      <c r="Q3" s="50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</row>
    <row r="4" spans="1:31" ht="15.75" customHeight="1" x14ac:dyDescent="0.2">
      <c r="A4" s="239" t="s">
        <v>420</v>
      </c>
      <c r="B4" s="15" t="s">
        <v>23</v>
      </c>
      <c r="C4" s="15" t="str">
        <f>Heat!C4</f>
        <v>kWh</v>
      </c>
      <c r="D4" s="16">
        <f>Heat!D4</f>
        <v>0</v>
      </c>
      <c r="E4" s="16">
        <f>Heat!E4</f>
        <v>0</v>
      </c>
      <c r="F4" s="16">
        <f>Heat!F4</f>
        <v>0</v>
      </c>
      <c r="G4" s="16">
        <f>Heat!G4</f>
        <v>0</v>
      </c>
      <c r="H4" s="15">
        <f>SUM(D4:G4)</f>
        <v>0</v>
      </c>
      <c r="I4" s="15"/>
      <c r="J4" s="34"/>
      <c r="K4" s="48"/>
      <c r="L4" s="50"/>
      <c r="M4" s="50"/>
      <c r="N4" s="50"/>
      <c r="O4" s="50"/>
      <c r="P4" s="50"/>
      <c r="Q4" s="50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</row>
    <row r="5" spans="1:31" ht="15.75" customHeight="1" x14ac:dyDescent="0.2">
      <c r="A5" s="240"/>
      <c r="B5" s="37">
        <f>D21</f>
        <v>3.1530000000000002E-2</v>
      </c>
      <c r="C5" s="15" t="s">
        <v>25</v>
      </c>
      <c r="D5" s="15">
        <f t="shared" ref="D5:G5" si="1">D4*$B5</f>
        <v>0</v>
      </c>
      <c r="E5" s="15">
        <f t="shared" si="1"/>
        <v>0</v>
      </c>
      <c r="F5" s="15">
        <f t="shared" si="1"/>
        <v>0</v>
      </c>
      <c r="G5" s="15">
        <f t="shared" si="1"/>
        <v>0</v>
      </c>
      <c r="H5" s="15"/>
      <c r="I5" s="15">
        <f>SUM(D5:G5)</f>
        <v>0</v>
      </c>
      <c r="J5" s="34"/>
      <c r="K5" s="48"/>
      <c r="L5" s="50"/>
      <c r="M5" s="50"/>
      <c r="N5" s="50"/>
      <c r="O5" s="50"/>
      <c r="P5" s="50"/>
      <c r="Q5" s="50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</row>
    <row r="6" spans="1:31" ht="15.75" customHeight="1" x14ac:dyDescent="0.2">
      <c r="A6" s="18"/>
      <c r="B6" s="34"/>
      <c r="C6" s="34"/>
      <c r="D6" s="34"/>
      <c r="E6" s="34"/>
      <c r="F6" s="34"/>
      <c r="G6" s="34"/>
      <c r="H6" s="34"/>
      <c r="I6" s="34"/>
      <c r="J6" s="34"/>
      <c r="K6" s="48"/>
      <c r="L6" s="50"/>
      <c r="M6" s="50"/>
      <c r="N6" s="50"/>
      <c r="O6" s="50"/>
      <c r="P6" s="50"/>
      <c r="Q6" s="50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</row>
    <row r="7" spans="1:31" ht="15.75" customHeight="1" x14ac:dyDescent="0.2">
      <c r="A7" s="239" t="s">
        <v>422</v>
      </c>
      <c r="B7" s="15" t="s">
        <v>23</v>
      </c>
      <c r="C7" s="15" t="str">
        <f>Heat!C7</f>
        <v>kWh</v>
      </c>
      <c r="D7" s="16">
        <f>Heat!D7</f>
        <v>0</v>
      </c>
      <c r="E7" s="16">
        <f>Heat!E7</f>
        <v>0</v>
      </c>
      <c r="F7" s="16">
        <f>Heat!F7</f>
        <v>0</v>
      </c>
      <c r="G7" s="16">
        <f>Heat!G7</f>
        <v>0</v>
      </c>
      <c r="H7" s="15">
        <f>SUM(D7:G7)</f>
        <v>0</v>
      </c>
      <c r="I7" s="15"/>
      <c r="J7" s="34"/>
      <c r="K7" s="48"/>
      <c r="L7" s="50"/>
      <c r="M7" s="50"/>
      <c r="N7" s="50"/>
      <c r="O7" s="50"/>
      <c r="P7" s="50"/>
      <c r="Q7" s="50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</row>
    <row r="8" spans="1:31" ht="15.75" customHeight="1" x14ac:dyDescent="0.2">
      <c r="A8" s="240"/>
      <c r="B8" s="37">
        <f>D22</f>
        <v>3.1530000000000002E-2</v>
      </c>
      <c r="C8" s="15" t="s">
        <v>25</v>
      </c>
      <c r="D8" s="15">
        <f t="shared" ref="D8:G8" si="2">D7*$B8</f>
        <v>0</v>
      </c>
      <c r="E8" s="15">
        <f t="shared" si="2"/>
        <v>0</v>
      </c>
      <c r="F8" s="15">
        <f t="shared" si="2"/>
        <v>0</v>
      </c>
      <c r="G8" s="15">
        <f t="shared" si="2"/>
        <v>0</v>
      </c>
      <c r="H8" s="15"/>
      <c r="I8" s="15">
        <f>SUM(D8:G8)</f>
        <v>0</v>
      </c>
      <c r="J8" s="34"/>
      <c r="K8" s="48"/>
      <c r="L8" s="50"/>
      <c r="M8" s="50"/>
      <c r="N8" s="50"/>
      <c r="O8" s="50"/>
      <c r="P8" s="50"/>
      <c r="Q8" s="50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</row>
    <row r="9" spans="1:31" ht="15.75" customHeight="1" x14ac:dyDescent="0.2">
      <c r="A9" s="18"/>
      <c r="B9" s="34"/>
      <c r="C9" s="34"/>
      <c r="D9" s="34"/>
      <c r="E9" s="34"/>
      <c r="F9" s="34"/>
      <c r="G9" s="34"/>
      <c r="H9" s="34"/>
      <c r="I9" s="34"/>
      <c r="J9" s="34"/>
      <c r="K9" s="48"/>
      <c r="L9" s="50"/>
      <c r="M9" s="50"/>
      <c r="N9" s="50"/>
      <c r="O9" s="50"/>
      <c r="P9" s="50"/>
      <c r="Q9" s="50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</row>
    <row r="10" spans="1:31" x14ac:dyDescent="0.2">
      <c r="L10" s="50"/>
      <c r="M10" s="50"/>
      <c r="N10" s="50"/>
      <c r="O10" s="50"/>
      <c r="P10" s="50"/>
      <c r="Q10" s="50"/>
    </row>
    <row r="11" spans="1:31" x14ac:dyDescent="0.2">
      <c r="L11" s="50"/>
      <c r="M11" s="50"/>
      <c r="N11" s="50"/>
      <c r="O11" s="50"/>
      <c r="P11" s="50"/>
      <c r="Q11" s="50"/>
    </row>
    <row r="12" spans="1:31" x14ac:dyDescent="0.2">
      <c r="L12" s="50"/>
      <c r="M12" s="50"/>
      <c r="N12" s="50"/>
      <c r="O12" s="50"/>
      <c r="P12" s="50"/>
      <c r="Q12" s="50"/>
    </row>
    <row r="13" spans="1:31" x14ac:dyDescent="0.2">
      <c r="L13" s="50"/>
      <c r="M13" s="50"/>
      <c r="N13" s="50"/>
      <c r="O13" s="50"/>
      <c r="P13" s="50"/>
      <c r="Q13" s="50"/>
    </row>
    <row r="14" spans="1:31" x14ac:dyDescent="0.2">
      <c r="L14" s="50"/>
      <c r="M14" s="50"/>
      <c r="N14" s="50"/>
      <c r="O14" s="50"/>
      <c r="P14" s="50"/>
      <c r="Q14" s="50"/>
    </row>
    <row r="20" spans="1:4" ht="48" x14ac:dyDescent="0.2">
      <c r="A20" s="93" t="s">
        <v>65</v>
      </c>
      <c r="B20" s="93" t="s">
        <v>66</v>
      </c>
      <c r="C20" s="93" t="s">
        <v>67</v>
      </c>
      <c r="D20" s="94" t="s">
        <v>68</v>
      </c>
    </row>
    <row r="21" spans="1:4" ht="32" x14ac:dyDescent="0.2">
      <c r="A21" s="262" t="s">
        <v>230</v>
      </c>
      <c r="B21" s="94" t="s">
        <v>109</v>
      </c>
      <c r="C21" s="94" t="s">
        <v>107</v>
      </c>
      <c r="D21" s="96">
        <v>3.1530000000000002E-2</v>
      </c>
    </row>
    <row r="22" spans="1:4" ht="32" x14ac:dyDescent="0.2">
      <c r="A22" s="249"/>
      <c r="B22" s="94" t="s">
        <v>110</v>
      </c>
      <c r="C22" s="94" t="s">
        <v>107</v>
      </c>
      <c r="D22" s="96">
        <v>3.1530000000000002E-2</v>
      </c>
    </row>
  </sheetData>
  <mergeCells count="4">
    <mergeCell ref="A21:A22"/>
    <mergeCell ref="A2:C2"/>
    <mergeCell ref="A4:A5"/>
    <mergeCell ref="A7:A8"/>
  </mergeCells>
  <pageMargins left="0.7" right="0.7" top="0.75" bottom="0.75" header="0.3" footer="0.3"/>
  <legacy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72CE45-2E11-DE41-80AC-4C406CB02DAE}">
  <sheetPr codeName="Sheet19">
    <tabColor theme="5" tint="0.59999389629810485"/>
  </sheetPr>
  <dimension ref="A1:AF89"/>
  <sheetViews>
    <sheetView workbookViewId="0">
      <selection activeCell="D25" sqref="D25"/>
    </sheetView>
  </sheetViews>
  <sheetFormatPr baseColWidth="10" defaultRowHeight="16" x14ac:dyDescent="0.2"/>
  <cols>
    <col min="3" max="3" width="14.1640625" bestFit="1" customWidth="1"/>
    <col min="4" max="4" width="22.1640625" bestFit="1" customWidth="1"/>
    <col min="10" max="10" width="15.83203125" bestFit="1" customWidth="1"/>
    <col min="12" max="12" width="13.33203125" bestFit="1" customWidth="1"/>
  </cols>
  <sheetData>
    <row r="1" spans="1:31" x14ac:dyDescent="0.2">
      <c r="A1" s="228" t="s">
        <v>15</v>
      </c>
      <c r="B1" s="258"/>
      <c r="C1" s="267" t="s">
        <v>16</v>
      </c>
      <c r="D1" s="268"/>
      <c r="E1" s="8">
        <v>1</v>
      </c>
      <c r="F1" s="8">
        <v>2</v>
      </c>
      <c r="G1" s="8">
        <v>3</v>
      </c>
      <c r="H1" s="8">
        <v>4</v>
      </c>
      <c r="I1" s="8" t="s">
        <v>17</v>
      </c>
      <c r="J1" s="8" t="s">
        <v>18</v>
      </c>
      <c r="K1" s="40"/>
      <c r="L1" s="41" t="s">
        <v>29</v>
      </c>
    </row>
    <row r="2" spans="1:31" x14ac:dyDescent="0.2">
      <c r="A2" s="265" t="s">
        <v>19</v>
      </c>
      <c r="B2" s="265"/>
      <c r="C2" s="265"/>
      <c r="D2" s="266"/>
      <c r="E2" s="33">
        <f>E5+E8+E11+E14+E17+E20+E23+E26+E29+E32+E35+E38+E41+E44+E47+E50+E53</f>
        <v>0</v>
      </c>
      <c r="F2" s="33">
        <f t="shared" ref="F2:H2" si="0">F5+F8+F11+F14+F17+F20+F23+F26+F29+F32+F35+F38+F41+F44+F47+F50+F53</f>
        <v>0</v>
      </c>
      <c r="G2" s="33">
        <f t="shared" si="0"/>
        <v>0</v>
      </c>
      <c r="H2" s="33">
        <f t="shared" si="0"/>
        <v>0</v>
      </c>
      <c r="I2" s="10"/>
      <c r="J2" s="10">
        <f>SUM(J4:J53)</f>
        <v>0</v>
      </c>
      <c r="K2" s="42"/>
      <c r="L2" s="43">
        <f>SUM(E2:H2)</f>
        <v>0</v>
      </c>
    </row>
    <row r="3" spans="1:31" x14ac:dyDescent="0.2">
      <c r="B3" s="36"/>
      <c r="C3" s="13"/>
      <c r="D3" s="13"/>
      <c r="E3" s="13"/>
      <c r="F3" s="13"/>
      <c r="G3" s="13"/>
      <c r="H3" s="13"/>
      <c r="I3" s="13"/>
      <c r="J3" s="13"/>
      <c r="K3" s="35"/>
      <c r="L3" s="13"/>
    </row>
    <row r="4" spans="1:31" x14ac:dyDescent="0.2">
      <c r="A4" s="187" t="s">
        <v>52</v>
      </c>
      <c r="B4" s="223" t="s">
        <v>53</v>
      </c>
      <c r="C4" s="15" t="s">
        <v>23</v>
      </c>
      <c r="D4" s="15" t="str">
        <f>Travel!D4</f>
        <v>passenger.km</v>
      </c>
      <c r="E4" s="16">
        <f>Travel!E4</f>
        <v>0</v>
      </c>
      <c r="F4" s="16">
        <f>Travel!F4</f>
        <v>0</v>
      </c>
      <c r="G4" s="16">
        <f>Travel!G4</f>
        <v>0</v>
      </c>
      <c r="H4" s="16">
        <f>Travel!H4</f>
        <v>0</v>
      </c>
      <c r="I4" s="15">
        <f>SUM(E4:H4)</f>
        <v>0</v>
      </c>
      <c r="J4" s="15"/>
      <c r="K4" s="34"/>
      <c r="L4" s="35"/>
    </row>
    <row r="5" spans="1:31" x14ac:dyDescent="0.2">
      <c r="A5" s="187"/>
      <c r="B5" s="224"/>
      <c r="C5" s="37">
        <f>D65</f>
        <v>8.9200000000000008E-3</v>
      </c>
      <c r="D5" s="15" t="s">
        <v>25</v>
      </c>
      <c r="E5" s="15">
        <f t="shared" ref="E5:H5" si="1">E4*$C5</f>
        <v>0</v>
      </c>
      <c r="F5" s="15">
        <f t="shared" si="1"/>
        <v>0</v>
      </c>
      <c r="G5" s="15">
        <f t="shared" si="1"/>
        <v>0</v>
      </c>
      <c r="H5" s="15">
        <f t="shared" si="1"/>
        <v>0</v>
      </c>
      <c r="I5" s="15"/>
      <c r="J5" s="15">
        <f>SUM(E5:H5)</f>
        <v>0</v>
      </c>
      <c r="K5" s="34"/>
      <c r="L5" s="35"/>
    </row>
    <row r="6" spans="1:31" x14ac:dyDescent="0.2">
      <c r="A6" s="187"/>
      <c r="B6" s="18"/>
      <c r="C6" s="34"/>
      <c r="D6" s="34"/>
      <c r="E6" s="34"/>
      <c r="F6" s="34"/>
      <c r="G6" s="34"/>
      <c r="H6" s="34"/>
      <c r="I6" s="34"/>
      <c r="J6" s="34"/>
      <c r="K6" s="34"/>
      <c r="L6" s="35"/>
    </row>
    <row r="7" spans="1:31" x14ac:dyDescent="0.2">
      <c r="A7" s="187"/>
      <c r="B7" s="223" t="s">
        <v>54</v>
      </c>
      <c r="C7" s="15" t="s">
        <v>23</v>
      </c>
      <c r="D7" s="15" t="str">
        <f>Travel!D7</f>
        <v>passenger.km</v>
      </c>
      <c r="E7" s="16">
        <f>Travel!E7</f>
        <v>0</v>
      </c>
      <c r="F7" s="16">
        <f>Travel!F7</f>
        <v>0</v>
      </c>
      <c r="G7" s="16">
        <f>Travel!G7</f>
        <v>0</v>
      </c>
      <c r="H7" s="16">
        <f>Travel!H7</f>
        <v>0</v>
      </c>
      <c r="I7" s="15">
        <f>SUM(E7:H7)</f>
        <v>0</v>
      </c>
      <c r="J7" s="15"/>
      <c r="K7" s="34"/>
      <c r="L7" s="35"/>
    </row>
    <row r="8" spans="1:31" x14ac:dyDescent="0.2">
      <c r="A8" s="187"/>
      <c r="B8" s="224"/>
      <c r="C8" s="37">
        <f>D66</f>
        <v>1.16E-3</v>
      </c>
      <c r="D8" s="15" t="s">
        <v>25</v>
      </c>
      <c r="E8" s="15">
        <f t="shared" ref="E8:H8" si="2">E7*$C8</f>
        <v>0</v>
      </c>
      <c r="F8" s="15">
        <f t="shared" si="2"/>
        <v>0</v>
      </c>
      <c r="G8" s="15">
        <f t="shared" si="2"/>
        <v>0</v>
      </c>
      <c r="H8" s="15">
        <f t="shared" si="2"/>
        <v>0</v>
      </c>
      <c r="I8" s="15"/>
      <c r="J8" s="15">
        <f>SUM(E8:H8)</f>
        <v>0</v>
      </c>
      <c r="K8" s="34"/>
      <c r="L8" s="35"/>
    </row>
    <row r="9" spans="1:31" x14ac:dyDescent="0.2">
      <c r="A9" s="187"/>
      <c r="B9" s="18"/>
      <c r="C9" s="34"/>
      <c r="D9" s="34"/>
      <c r="E9" s="34"/>
      <c r="F9" s="34"/>
      <c r="G9" s="34"/>
      <c r="H9" s="34"/>
      <c r="I9" s="34"/>
      <c r="J9" s="34"/>
      <c r="K9" s="34"/>
      <c r="L9" s="35"/>
    </row>
    <row r="10" spans="1:31" x14ac:dyDescent="0.2">
      <c r="A10" s="187"/>
      <c r="B10" s="223" t="s">
        <v>55</v>
      </c>
      <c r="C10" s="15" t="s">
        <v>23</v>
      </c>
      <c r="D10" s="15" t="str">
        <f>Travel!D10</f>
        <v>passenger.km</v>
      </c>
      <c r="E10" s="16">
        <f>Travel!E10</f>
        <v>0</v>
      </c>
      <c r="F10" s="16">
        <f>Travel!F10</f>
        <v>0</v>
      </c>
      <c r="G10" s="16">
        <f>Travel!G10</f>
        <v>0</v>
      </c>
      <c r="H10" s="16">
        <f>Travel!H10</f>
        <v>0</v>
      </c>
      <c r="I10" s="15">
        <f>SUM(E10:H10)</f>
        <v>0</v>
      </c>
      <c r="J10" s="15"/>
      <c r="K10" s="34"/>
      <c r="L10" s="35"/>
    </row>
    <row r="11" spans="1:31" x14ac:dyDescent="0.2">
      <c r="A11" s="187"/>
      <c r="B11" s="224"/>
      <c r="C11" s="37">
        <f>D67</f>
        <v>7.2399999999999999E-3</v>
      </c>
      <c r="D11" s="15" t="s">
        <v>25</v>
      </c>
      <c r="E11" s="15">
        <f t="shared" ref="E11:H11" si="3">E10*$C11</f>
        <v>0</v>
      </c>
      <c r="F11" s="15">
        <f t="shared" si="3"/>
        <v>0</v>
      </c>
      <c r="G11" s="15">
        <f t="shared" si="3"/>
        <v>0</v>
      </c>
      <c r="H11" s="15">
        <f t="shared" si="3"/>
        <v>0</v>
      </c>
      <c r="I11" s="15"/>
      <c r="J11" s="15">
        <f>SUM(E11:H11)</f>
        <v>0</v>
      </c>
      <c r="K11" s="34"/>
      <c r="L11" s="35"/>
    </row>
    <row r="12" spans="1:31" x14ac:dyDescent="0.2">
      <c r="B12" s="18"/>
      <c r="C12" s="34"/>
      <c r="D12" s="34"/>
      <c r="E12" s="34"/>
      <c r="F12" s="34"/>
      <c r="G12" s="34"/>
      <c r="H12" s="34"/>
      <c r="I12" s="34"/>
      <c r="J12" s="34"/>
      <c r="K12" s="34"/>
      <c r="L12" s="35"/>
    </row>
    <row r="13" spans="1:31" x14ac:dyDescent="0.2">
      <c r="A13" s="187" t="s">
        <v>49</v>
      </c>
      <c r="B13" s="223" t="s">
        <v>50</v>
      </c>
      <c r="C13" s="15" t="s">
        <v>23</v>
      </c>
      <c r="D13" s="15" t="str">
        <f>Travel!D13</f>
        <v>passenger.km</v>
      </c>
      <c r="E13" s="16">
        <f>Travel!E13</f>
        <v>0</v>
      </c>
      <c r="F13" s="16">
        <f>Travel!F13</f>
        <v>0</v>
      </c>
      <c r="G13" s="16">
        <f>Travel!G13</f>
        <v>0</v>
      </c>
      <c r="H13" s="16">
        <f>Travel!H13</f>
        <v>0</v>
      </c>
      <c r="I13" s="15">
        <f>SUM(E13:H13)</f>
        <v>0</v>
      </c>
      <c r="J13" s="15"/>
      <c r="K13" s="34"/>
      <c r="L13" s="35"/>
    </row>
    <row r="14" spans="1:31" x14ac:dyDescent="0.2">
      <c r="A14" s="187"/>
      <c r="B14" s="224"/>
      <c r="C14" s="37">
        <f>D70</f>
        <v>2.494E-2</v>
      </c>
      <c r="D14" s="15" t="s">
        <v>25</v>
      </c>
      <c r="E14" s="15">
        <f>E13*$C14</f>
        <v>0</v>
      </c>
      <c r="F14" s="15">
        <f t="shared" ref="F14:H14" si="4">F13*$C11</f>
        <v>0</v>
      </c>
      <c r="G14" s="15">
        <f t="shared" si="4"/>
        <v>0</v>
      </c>
      <c r="H14" s="15">
        <f t="shared" si="4"/>
        <v>0</v>
      </c>
      <c r="I14" s="15"/>
      <c r="J14" s="15">
        <f>SUM(E14:H14)</f>
        <v>0</v>
      </c>
      <c r="K14" s="34"/>
      <c r="L14" s="35"/>
    </row>
    <row r="15" spans="1:31" x14ac:dyDescent="0.2">
      <c r="A15" s="187"/>
      <c r="B15" s="18"/>
      <c r="C15" s="34"/>
      <c r="D15" s="34"/>
      <c r="E15" s="34"/>
      <c r="F15" s="34"/>
      <c r="G15" s="34"/>
      <c r="H15" s="34"/>
      <c r="I15" s="34"/>
      <c r="J15" s="34"/>
      <c r="K15" s="322"/>
      <c r="L15" s="322"/>
      <c r="M15" s="322"/>
      <c r="N15" s="322"/>
      <c r="O15" s="322"/>
      <c r="P15" s="322"/>
      <c r="Q15" s="322"/>
      <c r="R15" s="322"/>
      <c r="S15" s="322"/>
      <c r="T15" s="322"/>
      <c r="U15" s="322"/>
      <c r="V15" s="322"/>
      <c r="W15" s="322"/>
      <c r="X15" s="322"/>
      <c r="Y15" s="322"/>
      <c r="Z15" s="322"/>
      <c r="AA15" s="322"/>
      <c r="AB15" s="322"/>
      <c r="AC15" s="322"/>
      <c r="AD15" s="322"/>
      <c r="AE15" s="322"/>
    </row>
    <row r="16" spans="1:31" x14ac:dyDescent="0.2">
      <c r="A16" s="187"/>
      <c r="B16" s="223" t="s">
        <v>51</v>
      </c>
      <c r="C16" s="15" t="s">
        <v>23</v>
      </c>
      <c r="D16" s="15" t="str">
        <f>Travel!D16</f>
        <v>passenger.km</v>
      </c>
      <c r="E16" s="16">
        <f>Travel!E16</f>
        <v>0</v>
      </c>
      <c r="F16" s="16">
        <f>Travel!F16</f>
        <v>0</v>
      </c>
      <c r="G16" s="16">
        <f>Travel!G16</f>
        <v>0</v>
      </c>
      <c r="H16" s="16">
        <f>Travel!H16</f>
        <v>0</v>
      </c>
      <c r="I16" s="15">
        <f>SUM(E16:H16)</f>
        <v>0</v>
      </c>
      <c r="J16" s="15"/>
      <c r="K16" s="322"/>
      <c r="L16" s="322"/>
      <c r="M16" s="322"/>
      <c r="N16" s="322"/>
      <c r="O16" s="322"/>
      <c r="P16" s="322"/>
      <c r="Q16" s="322"/>
      <c r="R16" s="322"/>
      <c r="S16" s="322"/>
      <c r="T16" s="322"/>
      <c r="U16" s="322"/>
      <c r="V16" s="322"/>
      <c r="W16" s="322"/>
      <c r="X16" s="322"/>
      <c r="Y16" s="322"/>
      <c r="Z16" s="322"/>
      <c r="AA16" s="322"/>
      <c r="AB16" s="322"/>
      <c r="AC16" s="322"/>
      <c r="AD16" s="322"/>
      <c r="AE16" s="322"/>
    </row>
    <row r="17" spans="1:32" x14ac:dyDescent="0.2">
      <c r="A17" s="187"/>
      <c r="B17" s="224"/>
      <c r="C17" s="147">
        <f>D71</f>
        <v>6.4599999999999996E-3</v>
      </c>
      <c r="D17" s="22" t="s">
        <v>25</v>
      </c>
      <c r="E17" s="22">
        <f t="shared" ref="E17:H17" si="5">E16*$C17</f>
        <v>0</v>
      </c>
      <c r="F17" s="22">
        <f t="shared" si="5"/>
        <v>0</v>
      </c>
      <c r="G17" s="22">
        <f t="shared" si="5"/>
        <v>0</v>
      </c>
      <c r="H17" s="22">
        <f t="shared" si="5"/>
        <v>0</v>
      </c>
      <c r="I17" s="22"/>
      <c r="J17" s="22">
        <f>SUM(E17:H17)</f>
        <v>0</v>
      </c>
      <c r="K17" s="322"/>
      <c r="L17" s="322"/>
      <c r="M17" s="322"/>
      <c r="N17" s="322"/>
      <c r="O17" s="322"/>
      <c r="P17" s="322"/>
      <c r="Q17" s="322"/>
      <c r="R17" s="322"/>
      <c r="S17" s="322"/>
      <c r="T17" s="322"/>
      <c r="U17" s="322"/>
      <c r="V17" s="322"/>
      <c r="W17" s="322"/>
      <c r="X17" s="322"/>
      <c r="Y17" s="322"/>
      <c r="Z17" s="322"/>
      <c r="AA17" s="322"/>
      <c r="AB17" s="322"/>
      <c r="AC17" s="322"/>
      <c r="AD17" s="322"/>
      <c r="AE17" s="322"/>
    </row>
    <row r="18" spans="1:32" s="71" customFormat="1" x14ac:dyDescent="0.2">
      <c r="A18" s="101"/>
      <c r="B18" s="102"/>
      <c r="C18" s="73"/>
      <c r="D18" s="73"/>
      <c r="E18" s="73"/>
      <c r="F18" s="73"/>
      <c r="G18" s="73"/>
      <c r="H18" s="73"/>
      <c r="I18" s="73"/>
      <c r="J18" s="73"/>
      <c r="K18" s="322"/>
      <c r="L18" s="322"/>
      <c r="M18" s="322"/>
      <c r="N18" s="322"/>
      <c r="O18" s="322"/>
      <c r="P18" s="322"/>
      <c r="Q18" s="322"/>
      <c r="R18" s="322"/>
      <c r="S18" s="322"/>
      <c r="T18" s="322"/>
      <c r="U18" s="322"/>
      <c r="V18" s="322"/>
      <c r="W18" s="322"/>
      <c r="X18" s="322"/>
      <c r="Y18" s="322"/>
      <c r="Z18" s="322"/>
      <c r="AA18" s="322"/>
      <c r="AB18" s="322"/>
      <c r="AC18" s="322"/>
      <c r="AD18" s="322"/>
      <c r="AE18" s="322"/>
    </row>
    <row r="19" spans="1:32" ht="15.75" customHeight="1" x14ac:dyDescent="0.2">
      <c r="A19" s="187" t="s">
        <v>116</v>
      </c>
      <c r="B19" s="223" t="s">
        <v>117</v>
      </c>
      <c r="C19" s="53" t="s">
        <v>23</v>
      </c>
      <c r="D19" s="53" t="str">
        <f>Travel!D19</f>
        <v>passenger.km</v>
      </c>
      <c r="E19" s="54">
        <f>Travel!E19</f>
        <v>0</v>
      </c>
      <c r="F19" s="54">
        <f>Travel!F19</f>
        <v>0</v>
      </c>
      <c r="G19" s="54">
        <f>Travel!G19</f>
        <v>0</v>
      </c>
      <c r="H19" s="54">
        <f>Travel!H19</f>
        <v>0</v>
      </c>
      <c r="I19" s="53">
        <f>SUM(E19:H19)</f>
        <v>0</v>
      </c>
      <c r="J19" s="53"/>
      <c r="K19" s="322"/>
      <c r="L19" s="322"/>
      <c r="M19" s="322"/>
      <c r="N19" s="322"/>
      <c r="O19" s="322"/>
      <c r="P19" s="322"/>
      <c r="Q19" s="322"/>
      <c r="R19" s="322"/>
      <c r="S19" s="322"/>
      <c r="T19" s="322"/>
      <c r="U19" s="322"/>
      <c r="V19" s="322"/>
      <c r="W19" s="322"/>
      <c r="X19" s="322"/>
      <c r="Y19" s="322"/>
      <c r="Z19" s="322"/>
      <c r="AA19" s="322"/>
      <c r="AB19" s="322"/>
      <c r="AC19" s="322"/>
      <c r="AD19" s="322"/>
      <c r="AE19" s="322"/>
      <c r="AF19" s="25"/>
    </row>
    <row r="20" spans="1:32" ht="15.75" customHeight="1" x14ac:dyDescent="0.2">
      <c r="A20" s="187"/>
      <c r="B20" s="224"/>
      <c r="C20" s="148">
        <f>D74</f>
        <v>4.2100000000000002E-3</v>
      </c>
      <c r="D20" s="15" t="s">
        <v>25</v>
      </c>
      <c r="E20" s="15">
        <f>E19*$C20</f>
        <v>0</v>
      </c>
      <c r="F20" s="15">
        <f t="shared" ref="F20:H20" si="6">F19*$C15</f>
        <v>0</v>
      </c>
      <c r="G20" s="15">
        <f t="shared" si="6"/>
        <v>0</v>
      </c>
      <c r="H20" s="15">
        <f t="shared" si="6"/>
        <v>0</v>
      </c>
      <c r="I20" s="15"/>
      <c r="J20" s="15">
        <f>SUM(E20:H20)</f>
        <v>0</v>
      </c>
      <c r="K20" s="322"/>
      <c r="L20" s="322"/>
      <c r="M20" s="322"/>
      <c r="N20" s="322"/>
      <c r="O20" s="322"/>
      <c r="P20" s="322"/>
      <c r="Q20" s="322"/>
      <c r="R20" s="322"/>
      <c r="S20" s="322"/>
      <c r="T20" s="322"/>
      <c r="U20" s="322"/>
      <c r="V20" s="322"/>
      <c r="W20" s="322"/>
      <c r="X20" s="322"/>
      <c r="Y20" s="322"/>
      <c r="Z20" s="322"/>
      <c r="AA20" s="322"/>
      <c r="AB20" s="322"/>
      <c r="AC20" s="322"/>
      <c r="AD20" s="322"/>
      <c r="AE20" s="322"/>
      <c r="AF20" s="25"/>
    </row>
    <row r="21" spans="1:32" ht="15.75" customHeight="1" x14ac:dyDescent="0.2">
      <c r="A21" s="187"/>
      <c r="B21" s="18"/>
      <c r="C21" s="34"/>
      <c r="D21" s="34"/>
      <c r="E21" s="34"/>
      <c r="F21" s="34"/>
      <c r="G21" s="34"/>
      <c r="H21" s="34"/>
      <c r="I21" s="34"/>
      <c r="J21" s="34"/>
      <c r="K21" s="322"/>
      <c r="L21" s="322"/>
      <c r="M21" s="322"/>
      <c r="N21" s="322"/>
      <c r="O21" s="322"/>
      <c r="P21" s="322"/>
      <c r="Q21" s="322"/>
      <c r="R21" s="322"/>
      <c r="S21" s="322"/>
      <c r="T21" s="322"/>
      <c r="U21" s="322"/>
      <c r="V21" s="322"/>
      <c r="W21" s="322"/>
      <c r="X21" s="322"/>
      <c r="Y21" s="322"/>
      <c r="Z21" s="322"/>
      <c r="AA21" s="322"/>
      <c r="AB21" s="322"/>
      <c r="AC21" s="322"/>
      <c r="AD21" s="322"/>
      <c r="AE21" s="322"/>
      <c r="AF21" s="25"/>
    </row>
    <row r="22" spans="1:32" ht="15.75" customHeight="1" x14ac:dyDescent="0.2">
      <c r="A22" s="187"/>
      <c r="B22" s="223" t="s">
        <v>114</v>
      </c>
      <c r="C22" s="15" t="s">
        <v>23</v>
      </c>
      <c r="D22" s="15" t="str">
        <f>Travel!D22</f>
        <v>passenger.km</v>
      </c>
      <c r="E22" s="16">
        <f>Travel!E22</f>
        <v>0</v>
      </c>
      <c r="F22" s="16">
        <f>Travel!F22</f>
        <v>0</v>
      </c>
      <c r="G22" s="16">
        <f>Travel!G22</f>
        <v>0</v>
      </c>
      <c r="H22" s="16">
        <f>Travel!H22</f>
        <v>0</v>
      </c>
      <c r="I22" s="15">
        <f>SUM(E22:H22)</f>
        <v>0</v>
      </c>
      <c r="J22" s="15"/>
      <c r="K22" s="34"/>
      <c r="L22" s="35"/>
      <c r="M22" s="35"/>
      <c r="N22" s="35"/>
      <c r="O22" s="35"/>
      <c r="P22" s="35"/>
      <c r="Q22" s="3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</row>
    <row r="23" spans="1:32" ht="15.75" customHeight="1" x14ac:dyDescent="0.2">
      <c r="A23" s="187"/>
      <c r="B23" s="224"/>
      <c r="C23" s="148">
        <f>D75</f>
        <v>2.9090000000000001E-2</v>
      </c>
      <c r="D23" s="15" t="s">
        <v>25</v>
      </c>
      <c r="E23" s="15">
        <f>E22*$C23</f>
        <v>0</v>
      </c>
      <c r="F23" s="15">
        <f t="shared" ref="F23:H23" si="7">F22*$C23</f>
        <v>0</v>
      </c>
      <c r="G23" s="15">
        <f t="shared" si="7"/>
        <v>0</v>
      </c>
      <c r="H23" s="15">
        <f t="shared" si="7"/>
        <v>0</v>
      </c>
      <c r="I23" s="15"/>
      <c r="J23" s="15">
        <f>SUM(E23:H23)</f>
        <v>0</v>
      </c>
      <c r="K23" s="34"/>
      <c r="L23" s="35"/>
      <c r="M23" s="35"/>
      <c r="N23" s="35"/>
      <c r="O23" s="35"/>
      <c r="P23" s="35"/>
      <c r="Q23" s="3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</row>
    <row r="24" spans="1:32" x14ac:dyDescent="0.2">
      <c r="K24" s="323"/>
      <c r="L24" s="323"/>
    </row>
    <row r="25" spans="1:32" x14ac:dyDescent="0.2">
      <c r="A25" s="187" t="s">
        <v>48</v>
      </c>
      <c r="B25" s="223" t="s">
        <v>428</v>
      </c>
      <c r="C25" s="140" t="s">
        <v>23</v>
      </c>
      <c r="D25" s="168" t="str">
        <f>IF(Travel!D25 = Travel!C57, "miles", "km")</f>
        <v>miles</v>
      </c>
      <c r="E25" s="44">
        <f>Travel!E25</f>
        <v>0</v>
      </c>
      <c r="F25" s="44">
        <f>Travel!F25</f>
        <v>0</v>
      </c>
      <c r="G25" s="44">
        <f>Travel!G25</f>
        <v>0</v>
      </c>
      <c r="H25" s="44">
        <f>Travel!H25</f>
        <v>0</v>
      </c>
      <c r="I25" s="15">
        <f>SUM(E25:H25)</f>
        <v>0</v>
      </c>
      <c r="J25" s="15"/>
      <c r="K25" s="271"/>
      <c r="L25" s="271"/>
    </row>
    <row r="26" spans="1:32" x14ac:dyDescent="0.2">
      <c r="A26" s="187"/>
      <c r="B26" s="321"/>
      <c r="C26" s="2">
        <f xml:space="preserve"> IF(Travel!C26=Travel!D56,'WTT Travel'!D79,'WTT Travel'!D80)</f>
        <v>6.6040000000000001E-2</v>
      </c>
      <c r="D26" s="69" t="s">
        <v>25</v>
      </c>
      <c r="E26" s="15">
        <f>E25*$C$26</f>
        <v>0</v>
      </c>
      <c r="F26" s="15">
        <f t="shared" ref="F26:H26" si="8">F25*$C$26</f>
        <v>0</v>
      </c>
      <c r="G26" s="15">
        <f t="shared" si="8"/>
        <v>0</v>
      </c>
      <c r="H26" s="15">
        <f t="shared" si="8"/>
        <v>0</v>
      </c>
      <c r="I26" s="15"/>
      <c r="J26" s="15">
        <f>SUM(E26:H26)</f>
        <v>0</v>
      </c>
      <c r="K26" s="271"/>
      <c r="L26" s="271"/>
    </row>
    <row r="27" spans="1:32" x14ac:dyDescent="0.2">
      <c r="A27" s="187"/>
      <c r="B27" s="18"/>
      <c r="C27" s="13"/>
      <c r="D27" s="13"/>
      <c r="E27" s="13"/>
      <c r="F27" s="13"/>
      <c r="G27" s="13"/>
      <c r="H27" s="13"/>
      <c r="I27" s="13"/>
      <c r="J27" s="13"/>
      <c r="K27" s="271"/>
      <c r="L27" s="271"/>
    </row>
    <row r="28" spans="1:32" x14ac:dyDescent="0.2">
      <c r="A28" s="187"/>
      <c r="B28" s="223" t="s">
        <v>427</v>
      </c>
      <c r="C28" s="15" t="s">
        <v>23</v>
      </c>
      <c r="D28" s="15" t="str">
        <f>IF(Travel!D28 = Travel!C57, "miles", "km")</f>
        <v>miles</v>
      </c>
      <c r="E28" s="16">
        <f>Travel!E28</f>
        <v>0</v>
      </c>
      <c r="F28" s="16">
        <f>Travel!F28</f>
        <v>0</v>
      </c>
      <c r="G28" s="16">
        <f>Travel!G28</f>
        <v>0</v>
      </c>
      <c r="H28" s="16">
        <f>Travel!H28</f>
        <v>0</v>
      </c>
      <c r="I28" s="15">
        <f>SUM(E28:H28)</f>
        <v>0</v>
      </c>
      <c r="J28" s="15"/>
      <c r="K28" s="271"/>
      <c r="L28" s="271"/>
    </row>
    <row r="29" spans="1:32" x14ac:dyDescent="0.2">
      <c r="A29" s="187"/>
      <c r="B29" s="224"/>
      <c r="C29" s="16">
        <f>IF(Travel!C29=Travel!E56, 'WTT Travel'!E79,'WTT Travel'!E80)</f>
        <v>7.8619999999999995E-2</v>
      </c>
      <c r="D29" s="15" t="s">
        <v>25</v>
      </c>
      <c r="E29" s="15">
        <f>E28*$C29</f>
        <v>0</v>
      </c>
      <c r="F29" s="15">
        <f>F28*$C29</f>
        <v>0</v>
      </c>
      <c r="G29" s="15">
        <f>G28*$C29</f>
        <v>0</v>
      </c>
      <c r="H29" s="15">
        <f>H28*$C29</f>
        <v>0</v>
      </c>
      <c r="I29" s="15"/>
      <c r="J29" s="15">
        <f>SUM(E29:H29)</f>
        <v>0</v>
      </c>
      <c r="K29" s="271"/>
      <c r="L29" s="271"/>
    </row>
    <row r="30" spans="1:32" x14ac:dyDescent="0.2">
      <c r="A30" s="187"/>
      <c r="B30" s="21"/>
      <c r="C30" s="24"/>
      <c r="D30" s="24"/>
      <c r="E30" s="24"/>
      <c r="F30" s="24"/>
      <c r="G30" s="24"/>
      <c r="H30" s="24"/>
      <c r="I30" s="24"/>
      <c r="J30" s="24"/>
      <c r="K30" s="271"/>
      <c r="L30" s="271"/>
    </row>
    <row r="31" spans="1:32" x14ac:dyDescent="0.2">
      <c r="A31" s="187"/>
      <c r="B31" s="319" t="s">
        <v>429</v>
      </c>
      <c r="C31" s="56" t="s">
        <v>23</v>
      </c>
      <c r="D31" s="56" t="str">
        <f xml:space="preserve"> IF(Travel!D31 = Travel!C57, "miles", "km")</f>
        <v>miles</v>
      </c>
      <c r="E31" s="57">
        <f>Travel!E31</f>
        <v>0</v>
      </c>
      <c r="F31" s="57">
        <f>Travel!F31</f>
        <v>0</v>
      </c>
      <c r="G31" s="57">
        <f>Travel!G31</f>
        <v>0</v>
      </c>
      <c r="H31" s="57">
        <f>Travel!H31</f>
        <v>0</v>
      </c>
      <c r="I31" s="56">
        <f>SUM(E31:H31)</f>
        <v>0</v>
      </c>
      <c r="J31" s="56"/>
      <c r="K31" s="271"/>
      <c r="L31" s="271"/>
    </row>
    <row r="32" spans="1:32" x14ac:dyDescent="0.2">
      <c r="A32" s="187"/>
      <c r="B32" s="320"/>
      <c r="C32" s="28">
        <f>IF(Travel!C32=Travel!F56,'WTT Travel'!F79,'WTT Travel'!F80)</f>
        <v>4.2759999999999999E-2</v>
      </c>
      <c r="D32" s="29" t="s">
        <v>25</v>
      </c>
      <c r="E32" s="29">
        <f>E31*$C32</f>
        <v>0</v>
      </c>
      <c r="F32" s="29">
        <f>F31*$C32</f>
        <v>0</v>
      </c>
      <c r="G32" s="29">
        <f>G31*$C32</f>
        <v>0</v>
      </c>
      <c r="H32" s="29">
        <f>H31*$C32</f>
        <v>0</v>
      </c>
      <c r="I32" s="29"/>
      <c r="J32" s="29">
        <f>SUM(E32:H32)</f>
        <v>0</v>
      </c>
      <c r="K32" s="271"/>
      <c r="L32" s="271"/>
    </row>
    <row r="33" spans="1:12" x14ac:dyDescent="0.2">
      <c r="A33" s="187"/>
      <c r="B33" s="21"/>
      <c r="C33" s="24"/>
      <c r="D33" s="24"/>
      <c r="E33" s="24"/>
      <c r="F33" s="24"/>
      <c r="G33" s="24"/>
      <c r="H33" s="24"/>
      <c r="I33" s="24"/>
      <c r="J33" s="24"/>
      <c r="K33" s="271"/>
      <c r="L33" s="271"/>
    </row>
    <row r="34" spans="1:12" x14ac:dyDescent="0.2">
      <c r="A34" s="187"/>
      <c r="B34" s="319" t="s">
        <v>430</v>
      </c>
      <c r="C34" s="14" t="s">
        <v>23</v>
      </c>
      <c r="D34" s="15" t="str">
        <f xml:space="preserve"> IF(Travel!D34 = Travel!C57, "miles", "km")</f>
        <v>miles</v>
      </c>
      <c r="E34" s="16">
        <f>Travel!E34</f>
        <v>0</v>
      </c>
      <c r="F34" s="16">
        <f>Travel!F34</f>
        <v>0</v>
      </c>
      <c r="G34" s="16">
        <f>Travel!G34</f>
        <v>0</v>
      </c>
      <c r="H34" s="16">
        <f>Travel!H34</f>
        <v>0</v>
      </c>
      <c r="I34" s="15">
        <f>SUM(E34:H34)</f>
        <v>0</v>
      </c>
      <c r="J34" s="15"/>
      <c r="K34" s="271"/>
      <c r="L34" s="271"/>
    </row>
    <row r="35" spans="1:12" x14ac:dyDescent="0.2">
      <c r="A35" s="187"/>
      <c r="B35" s="320"/>
      <c r="C35" s="44">
        <f>IF(Travel!C35=Travel!G56,'WTT Travel'!G79,'WTT Travel'!G80)</f>
        <v>2.2950000000000002E-2</v>
      </c>
      <c r="D35" s="15" t="s">
        <v>25</v>
      </c>
      <c r="E35" s="15">
        <f>E34*$C35</f>
        <v>0</v>
      </c>
      <c r="F35" s="15">
        <f>F34*$C35</f>
        <v>0</v>
      </c>
      <c r="G35" s="15">
        <f>G34*$C35</f>
        <v>0</v>
      </c>
      <c r="H35" s="15">
        <f>H34*$C35</f>
        <v>0</v>
      </c>
      <c r="I35" s="15"/>
      <c r="J35" s="15">
        <f>SUM(E35:H35)</f>
        <v>0</v>
      </c>
      <c r="K35" s="271"/>
      <c r="L35" s="271"/>
    </row>
    <row r="36" spans="1:12" x14ac:dyDescent="0.2">
      <c r="K36" s="271"/>
      <c r="L36" s="271"/>
    </row>
    <row r="37" spans="1:12" x14ac:dyDescent="0.2">
      <c r="A37" s="188" t="s">
        <v>236</v>
      </c>
      <c r="B37" s="223" t="s">
        <v>42</v>
      </c>
      <c r="C37" s="15" t="s">
        <v>23</v>
      </c>
      <c r="D37" s="15" t="str">
        <f>'Travel - Flights'!D4</f>
        <v>passenger.km</v>
      </c>
      <c r="E37" s="16">
        <f>'Travel - Flights'!E4</f>
        <v>0</v>
      </c>
      <c r="F37" s="16">
        <f>'Travel - Flights'!F4</f>
        <v>0</v>
      </c>
      <c r="G37" s="16">
        <f>'Travel - Flights'!G4</f>
        <v>0</v>
      </c>
      <c r="H37" s="16">
        <f>'Travel - Flights'!H4</f>
        <v>0</v>
      </c>
      <c r="I37" s="15">
        <f>SUM(E37:H37)</f>
        <v>0</v>
      </c>
      <c r="J37" s="15"/>
    </row>
    <row r="38" spans="1:12" x14ac:dyDescent="0.2">
      <c r="A38" s="188"/>
      <c r="B38" s="224"/>
      <c r="C38" s="51">
        <f>E84</f>
        <v>1.6539999999999999E-2</v>
      </c>
      <c r="D38" s="15" t="s">
        <v>25</v>
      </c>
      <c r="E38" s="15">
        <f t="shared" ref="E38:H38" si="9">E37*$C38</f>
        <v>0</v>
      </c>
      <c r="F38" s="15">
        <f t="shared" si="9"/>
        <v>0</v>
      </c>
      <c r="G38" s="15">
        <f t="shared" si="9"/>
        <v>0</v>
      </c>
      <c r="H38" s="15">
        <f t="shared" si="9"/>
        <v>0</v>
      </c>
      <c r="I38" s="15"/>
      <c r="J38" s="15">
        <f>SUM(E38:H38)</f>
        <v>0</v>
      </c>
    </row>
    <row r="39" spans="1:12" x14ac:dyDescent="0.2">
      <c r="A39" s="188"/>
      <c r="B39" s="18"/>
      <c r="C39" s="12"/>
      <c r="D39" s="34"/>
      <c r="E39" s="34"/>
      <c r="F39" s="34"/>
      <c r="G39" s="34"/>
      <c r="H39" s="34"/>
      <c r="I39" s="34"/>
      <c r="J39" s="34"/>
    </row>
    <row r="40" spans="1:12" x14ac:dyDescent="0.2">
      <c r="A40" s="188"/>
      <c r="B40" s="223" t="s">
        <v>44</v>
      </c>
      <c r="C40" s="15" t="s">
        <v>23</v>
      </c>
      <c r="D40" s="15" t="str">
        <f>'Travel - Flights'!D7</f>
        <v>passenger.km</v>
      </c>
      <c r="E40" s="16">
        <f>'Travel - Flights'!E7</f>
        <v>0</v>
      </c>
      <c r="F40" s="16">
        <f>'Travel - Flights'!F7</f>
        <v>0</v>
      </c>
      <c r="G40" s="16">
        <f>'Travel - Flights'!G7</f>
        <v>0</v>
      </c>
      <c r="H40" s="16">
        <f>'Travel - Flights'!H7</f>
        <v>0</v>
      </c>
      <c r="I40" s="15">
        <f>SUM(E40:H40)</f>
        <v>0</v>
      </c>
      <c r="J40" s="15"/>
    </row>
    <row r="41" spans="1:12" x14ac:dyDescent="0.2">
      <c r="A41" s="188"/>
      <c r="B41" s="224"/>
      <c r="C41" s="37">
        <f>E85</f>
        <v>2.4799999999999999E-2</v>
      </c>
      <c r="D41" s="15" t="s">
        <v>25</v>
      </c>
      <c r="E41" s="15">
        <f t="shared" ref="E41:H41" si="10">E40*$C41</f>
        <v>0</v>
      </c>
      <c r="F41" s="15">
        <f t="shared" si="10"/>
        <v>0</v>
      </c>
      <c r="G41" s="15">
        <f t="shared" si="10"/>
        <v>0</v>
      </c>
      <c r="H41" s="15">
        <f t="shared" si="10"/>
        <v>0</v>
      </c>
      <c r="I41" s="15"/>
      <c r="J41" s="15">
        <f>SUM(E41:H41)</f>
        <v>0</v>
      </c>
    </row>
    <row r="42" spans="1:12" x14ac:dyDescent="0.2">
      <c r="A42" s="1"/>
      <c r="B42" s="18"/>
      <c r="C42" s="34"/>
      <c r="D42" s="34"/>
      <c r="E42" s="34"/>
      <c r="F42" s="34"/>
      <c r="G42" s="34"/>
      <c r="H42" s="34"/>
      <c r="I42" s="34"/>
      <c r="J42" s="34"/>
    </row>
    <row r="43" spans="1:12" x14ac:dyDescent="0.2">
      <c r="A43" s="188" t="s">
        <v>237</v>
      </c>
      <c r="B43" s="223" t="s">
        <v>42</v>
      </c>
      <c r="C43" s="15" t="s">
        <v>23</v>
      </c>
      <c r="D43" s="15" t="str">
        <f>'Travel - Flights'!D10</f>
        <v>passenger.km</v>
      </c>
      <c r="E43" s="16">
        <f>'Travel - Flights'!E10</f>
        <v>0</v>
      </c>
      <c r="F43" s="16">
        <f>'Travel - Flights'!F10</f>
        <v>0</v>
      </c>
      <c r="G43" s="16">
        <f>'Travel - Flights'!G10</f>
        <v>0</v>
      </c>
      <c r="H43" s="16">
        <f>'Travel - Flights'!H10</f>
        <v>0</v>
      </c>
      <c r="I43" s="15">
        <f>SUM(E43:H43)</f>
        <v>0</v>
      </c>
      <c r="J43" s="15"/>
    </row>
    <row r="44" spans="1:12" x14ac:dyDescent="0.2">
      <c r="A44" s="188"/>
      <c r="B44" s="224"/>
      <c r="C44" s="51">
        <f>E86</f>
        <v>1.619E-2</v>
      </c>
      <c r="D44" s="15" t="s">
        <v>25</v>
      </c>
      <c r="E44" s="15">
        <f t="shared" ref="E44:H44" si="11">E43*$C44</f>
        <v>0</v>
      </c>
      <c r="F44" s="15">
        <f t="shared" si="11"/>
        <v>0</v>
      </c>
      <c r="G44" s="15">
        <f t="shared" si="11"/>
        <v>0</v>
      </c>
      <c r="H44" s="15">
        <f t="shared" si="11"/>
        <v>0</v>
      </c>
      <c r="I44" s="15"/>
      <c r="J44" s="15">
        <f>SUM(E44:H44)</f>
        <v>0</v>
      </c>
    </row>
    <row r="45" spans="1:12" x14ac:dyDescent="0.2">
      <c r="A45" s="188"/>
      <c r="B45" s="18"/>
      <c r="C45" s="12"/>
      <c r="D45" s="34"/>
      <c r="E45" s="34"/>
      <c r="F45" s="34"/>
      <c r="G45" s="34"/>
      <c r="H45" s="34"/>
      <c r="I45" s="34"/>
      <c r="J45" s="34"/>
    </row>
    <row r="46" spans="1:12" x14ac:dyDescent="0.2">
      <c r="A46" s="188"/>
      <c r="B46" s="278" t="s">
        <v>43</v>
      </c>
      <c r="C46" s="15" t="s">
        <v>23</v>
      </c>
      <c r="D46" s="15" t="str">
        <f>'Travel - Flights'!D13</f>
        <v>passenger.km</v>
      </c>
      <c r="E46" s="16">
        <f>'Travel - Flights'!E13</f>
        <v>0</v>
      </c>
      <c r="F46" s="16">
        <f>'Travel - Flights'!F13</f>
        <v>0</v>
      </c>
      <c r="G46" s="16">
        <f>'Travel - Flights'!G13</f>
        <v>0</v>
      </c>
      <c r="H46" s="16">
        <f>'Travel - Flights'!H13</f>
        <v>0</v>
      </c>
      <c r="I46" s="15">
        <f>SUM(E46:H46)</f>
        <v>0</v>
      </c>
      <c r="J46" s="15"/>
    </row>
    <row r="47" spans="1:12" x14ac:dyDescent="0.2">
      <c r="A47" s="188"/>
      <c r="B47" s="224"/>
      <c r="C47" s="37">
        <f>E87</f>
        <v>2.5909999999999999E-2</v>
      </c>
      <c r="D47" s="15" t="s">
        <v>25</v>
      </c>
      <c r="E47" s="15">
        <f t="shared" ref="E47:H47" si="12">E46*$C47</f>
        <v>0</v>
      </c>
      <c r="F47" s="15">
        <f t="shared" si="12"/>
        <v>0</v>
      </c>
      <c r="G47" s="15">
        <f t="shared" si="12"/>
        <v>0</v>
      </c>
      <c r="H47" s="15">
        <f t="shared" si="12"/>
        <v>0</v>
      </c>
      <c r="I47" s="15"/>
      <c r="J47" s="15">
        <f>SUM(E47:H47)</f>
        <v>0</v>
      </c>
    </row>
    <row r="48" spans="1:12" x14ac:dyDescent="0.2">
      <c r="A48" s="188"/>
      <c r="B48" s="18"/>
      <c r="C48" s="34"/>
      <c r="D48" s="34"/>
      <c r="E48" s="34"/>
      <c r="F48" s="34"/>
      <c r="G48" s="34"/>
      <c r="H48" s="34"/>
      <c r="I48" s="34"/>
      <c r="J48" s="34"/>
    </row>
    <row r="49" spans="1:10" x14ac:dyDescent="0.2">
      <c r="A49" s="188"/>
      <c r="B49" s="223" t="s">
        <v>44</v>
      </c>
      <c r="C49" s="15" t="s">
        <v>23</v>
      </c>
      <c r="D49" s="15" t="str">
        <f>'Travel - Flights'!D16</f>
        <v>passenger.km</v>
      </c>
      <c r="E49" s="16">
        <f>'Travel - Flights'!E16</f>
        <v>0</v>
      </c>
      <c r="F49" s="16">
        <f>'Travel - Flights'!F16</f>
        <v>0</v>
      </c>
      <c r="G49" s="16">
        <f>'Travel - Flights'!G16</f>
        <v>0</v>
      </c>
      <c r="H49" s="16">
        <f>'Travel - Flights'!H16</f>
        <v>0</v>
      </c>
      <c r="I49" s="15">
        <f>SUM(E49:H49)</f>
        <v>0</v>
      </c>
      <c r="J49" s="15"/>
    </row>
    <row r="50" spans="1:10" x14ac:dyDescent="0.2">
      <c r="A50" s="188"/>
      <c r="B50" s="224"/>
      <c r="C50" s="37">
        <f>E88</f>
        <v>4.6960000000000002E-2</v>
      </c>
      <c r="D50" s="15" t="s">
        <v>25</v>
      </c>
      <c r="E50" s="15">
        <f t="shared" ref="E50:H50" si="13">E49*$C50</f>
        <v>0</v>
      </c>
      <c r="F50" s="15">
        <f t="shared" si="13"/>
        <v>0</v>
      </c>
      <c r="G50" s="15">
        <f t="shared" si="13"/>
        <v>0</v>
      </c>
      <c r="H50" s="15">
        <f t="shared" si="13"/>
        <v>0</v>
      </c>
      <c r="I50" s="15"/>
      <c r="J50" s="15">
        <f>SUM(E50:H50)</f>
        <v>0</v>
      </c>
    </row>
    <row r="51" spans="1:10" x14ac:dyDescent="0.2">
      <c r="A51" s="188"/>
      <c r="B51" s="18"/>
      <c r="C51" s="34"/>
      <c r="D51" s="34"/>
      <c r="E51" s="34"/>
      <c r="F51" s="34"/>
      <c r="G51" s="34"/>
      <c r="H51" s="34"/>
      <c r="I51" s="34"/>
      <c r="J51" s="34"/>
    </row>
    <row r="52" spans="1:10" x14ac:dyDescent="0.2">
      <c r="A52" s="188"/>
      <c r="B52" s="223" t="s">
        <v>45</v>
      </c>
      <c r="C52" s="15" t="s">
        <v>23</v>
      </c>
      <c r="D52" s="15" t="str">
        <f>'Travel - Flights'!D19</f>
        <v>passenger.km</v>
      </c>
      <c r="E52" s="16">
        <f>'Travel - Flights'!E19</f>
        <v>0</v>
      </c>
      <c r="F52" s="16">
        <f>'Travel - Flights'!F19</f>
        <v>0</v>
      </c>
      <c r="G52" s="16">
        <f>'Travel - Flights'!G19</f>
        <v>0</v>
      </c>
      <c r="H52" s="16">
        <f>'Travel - Flights'!H19</f>
        <v>0</v>
      </c>
      <c r="I52" s="15">
        <f>SUM(E52:H52)</f>
        <v>0</v>
      </c>
      <c r="J52" s="15"/>
    </row>
    <row r="53" spans="1:10" x14ac:dyDescent="0.2">
      <c r="A53" s="188"/>
      <c r="B53" s="224"/>
      <c r="C53" s="37">
        <f>E89</f>
        <v>6.4769999999999994E-2</v>
      </c>
      <c r="D53" s="15" t="s">
        <v>25</v>
      </c>
      <c r="E53" s="15">
        <f t="shared" ref="E53:H53" si="14">E52*$C50</f>
        <v>0</v>
      </c>
      <c r="F53" s="15">
        <f t="shared" si="14"/>
        <v>0</v>
      </c>
      <c r="G53" s="15">
        <f t="shared" si="14"/>
        <v>0</v>
      </c>
      <c r="H53" s="15">
        <f t="shared" si="14"/>
        <v>0</v>
      </c>
      <c r="I53" s="15"/>
      <c r="J53" s="15">
        <f>SUM(E53:H53)</f>
        <v>0</v>
      </c>
    </row>
    <row r="64" spans="1:10" x14ac:dyDescent="0.2">
      <c r="A64" s="79" t="s">
        <v>65</v>
      </c>
      <c r="B64" s="79" t="s">
        <v>66</v>
      </c>
      <c r="C64" s="79" t="s">
        <v>67</v>
      </c>
      <c r="D64" s="81" t="s">
        <v>68</v>
      </c>
    </row>
    <row r="65" spans="1:7" x14ac:dyDescent="0.2">
      <c r="A65" s="248" t="s">
        <v>231</v>
      </c>
      <c r="B65" s="81" t="s">
        <v>122</v>
      </c>
      <c r="C65" s="137" t="s">
        <v>113</v>
      </c>
      <c r="D65" s="87">
        <v>8.9200000000000008E-3</v>
      </c>
    </row>
    <row r="66" spans="1:7" x14ac:dyDescent="0.2">
      <c r="A66" s="250"/>
      <c r="B66" s="81" t="s">
        <v>123</v>
      </c>
      <c r="C66" s="137" t="s">
        <v>113</v>
      </c>
      <c r="D66" s="87">
        <v>1.16E-3</v>
      </c>
    </row>
    <row r="67" spans="1:7" x14ac:dyDescent="0.2">
      <c r="A67" s="249"/>
      <c r="B67" s="81" t="s">
        <v>124</v>
      </c>
      <c r="C67" s="137" t="s">
        <v>113</v>
      </c>
      <c r="D67" s="87">
        <v>7.2399999999999999E-3</v>
      </c>
    </row>
    <row r="68" spans="1:7" x14ac:dyDescent="0.2">
      <c r="A68" s="59"/>
      <c r="B68" s="59"/>
      <c r="C68" s="59"/>
      <c r="D68" s="59"/>
    </row>
    <row r="69" spans="1:7" x14ac:dyDescent="0.2">
      <c r="A69" s="79" t="s">
        <v>65</v>
      </c>
      <c r="B69" s="79" t="s">
        <v>66</v>
      </c>
      <c r="C69" s="79" t="s">
        <v>67</v>
      </c>
      <c r="D69" s="81" t="s">
        <v>68</v>
      </c>
    </row>
    <row r="70" spans="1:7" x14ac:dyDescent="0.2">
      <c r="A70" s="272" t="s">
        <v>235</v>
      </c>
      <c r="B70" s="81" t="s">
        <v>121</v>
      </c>
      <c r="C70" s="137" t="s">
        <v>113</v>
      </c>
      <c r="D70" s="87">
        <v>2.494E-2</v>
      </c>
    </row>
    <row r="71" spans="1:7" x14ac:dyDescent="0.2">
      <c r="A71" s="273"/>
      <c r="B71" s="81" t="s">
        <v>51</v>
      </c>
      <c r="C71" s="137" t="s">
        <v>113</v>
      </c>
      <c r="D71" s="87">
        <v>6.4599999999999996E-3</v>
      </c>
    </row>
    <row r="73" spans="1:7" x14ac:dyDescent="0.2">
      <c r="A73" s="79" t="s">
        <v>65</v>
      </c>
      <c r="B73" s="79" t="s">
        <v>66</v>
      </c>
      <c r="C73" s="79" t="s">
        <v>67</v>
      </c>
      <c r="D73" s="85" t="s">
        <v>68</v>
      </c>
    </row>
    <row r="74" spans="1:7" x14ac:dyDescent="0.2">
      <c r="A74" s="247" t="s">
        <v>239</v>
      </c>
      <c r="B74" s="81" t="s">
        <v>112</v>
      </c>
      <c r="C74" s="137" t="s">
        <v>113</v>
      </c>
      <c r="D74" s="83">
        <v>4.2100000000000002E-3</v>
      </c>
    </row>
    <row r="75" spans="1:7" x14ac:dyDescent="0.2">
      <c r="A75" s="244"/>
      <c r="B75" s="81" t="s">
        <v>114</v>
      </c>
      <c r="C75" s="137" t="s">
        <v>113</v>
      </c>
      <c r="D75" s="83">
        <v>2.9090000000000001E-2</v>
      </c>
    </row>
    <row r="77" spans="1:7" x14ac:dyDescent="0.2">
      <c r="A77" s="84"/>
      <c r="B77" s="84"/>
      <c r="C77" s="84"/>
      <c r="D77" s="82" t="s">
        <v>95</v>
      </c>
      <c r="E77" s="82" t="s">
        <v>96</v>
      </c>
      <c r="F77" s="136" t="s">
        <v>99</v>
      </c>
      <c r="G77" s="136" t="s">
        <v>100</v>
      </c>
    </row>
    <row r="78" spans="1:7" x14ac:dyDescent="0.2">
      <c r="A78" s="79" t="s">
        <v>65</v>
      </c>
      <c r="B78" s="79" t="s">
        <v>66</v>
      </c>
      <c r="C78" s="79" t="s">
        <v>67</v>
      </c>
      <c r="D78" s="81" t="s">
        <v>68</v>
      </c>
      <c r="E78" s="81" t="s">
        <v>68</v>
      </c>
      <c r="F78" s="81" t="s">
        <v>68</v>
      </c>
      <c r="G78" s="81" t="s">
        <v>68</v>
      </c>
    </row>
    <row r="79" spans="1:7" x14ac:dyDescent="0.2">
      <c r="A79" s="250" t="s">
        <v>433</v>
      </c>
      <c r="B79" s="248" t="s">
        <v>98</v>
      </c>
      <c r="C79" s="81" t="s">
        <v>93</v>
      </c>
      <c r="D79" s="83">
        <v>4.104E-2</v>
      </c>
      <c r="E79" s="83">
        <v>4.8849999999999998E-2</v>
      </c>
      <c r="F79" s="60">
        <v>2.657E-2</v>
      </c>
      <c r="G79" s="60">
        <v>1.426E-2</v>
      </c>
    </row>
    <row r="80" spans="1:7" x14ac:dyDescent="0.2">
      <c r="A80" s="249"/>
      <c r="B80" s="249"/>
      <c r="C80" s="81" t="s">
        <v>94</v>
      </c>
      <c r="D80" s="83">
        <v>6.6040000000000001E-2</v>
      </c>
      <c r="E80" s="83">
        <v>7.8619999999999995E-2</v>
      </c>
      <c r="F80" s="60">
        <v>4.2759999999999999E-2</v>
      </c>
      <c r="G80" s="60">
        <v>2.2950000000000002E-2</v>
      </c>
    </row>
    <row r="83" spans="1:5" ht="48" x14ac:dyDescent="0.2">
      <c r="A83" s="92" t="s">
        <v>65</v>
      </c>
      <c r="B83" s="92" t="s">
        <v>125</v>
      </c>
      <c r="C83" s="92" t="s">
        <v>126</v>
      </c>
      <c r="D83" s="92" t="s">
        <v>67</v>
      </c>
      <c r="E83" s="95" t="s">
        <v>68</v>
      </c>
    </row>
    <row r="84" spans="1:5" x14ac:dyDescent="0.2">
      <c r="A84" s="272" t="s">
        <v>12</v>
      </c>
      <c r="B84" s="272" t="s">
        <v>39</v>
      </c>
      <c r="C84" s="95" t="s">
        <v>127</v>
      </c>
      <c r="D84" s="111" t="s">
        <v>113</v>
      </c>
      <c r="E84" s="96">
        <v>1.6539999999999999E-2</v>
      </c>
    </row>
    <row r="85" spans="1:5" x14ac:dyDescent="0.2">
      <c r="A85" s="272"/>
      <c r="B85" s="273"/>
      <c r="C85" s="95" t="s">
        <v>128</v>
      </c>
      <c r="D85" s="111" t="s">
        <v>113</v>
      </c>
      <c r="E85" s="96">
        <v>2.4799999999999999E-2</v>
      </c>
    </row>
    <row r="86" spans="1:5" x14ac:dyDescent="0.2">
      <c r="A86" s="272"/>
      <c r="B86" s="272" t="s">
        <v>46</v>
      </c>
      <c r="C86" s="95" t="s">
        <v>127</v>
      </c>
      <c r="D86" s="111" t="s">
        <v>113</v>
      </c>
      <c r="E86" s="96">
        <v>1.619E-2</v>
      </c>
    </row>
    <row r="87" spans="1:5" ht="32" x14ac:dyDescent="0.2">
      <c r="A87" s="272"/>
      <c r="B87" s="272"/>
      <c r="C87" s="95" t="s">
        <v>129</v>
      </c>
      <c r="D87" s="111" t="s">
        <v>113</v>
      </c>
      <c r="E87" s="96">
        <v>2.5909999999999999E-2</v>
      </c>
    </row>
    <row r="88" spans="1:5" x14ac:dyDescent="0.2">
      <c r="A88" s="272"/>
      <c r="B88" s="272"/>
      <c r="C88" s="95" t="s">
        <v>128</v>
      </c>
      <c r="D88" s="111" t="s">
        <v>113</v>
      </c>
      <c r="E88" s="96">
        <v>4.6960000000000002E-2</v>
      </c>
    </row>
    <row r="89" spans="1:5" x14ac:dyDescent="0.2">
      <c r="A89" s="272"/>
      <c r="B89" s="273"/>
      <c r="C89" s="95" t="s">
        <v>130</v>
      </c>
      <c r="D89" s="111" t="s">
        <v>113</v>
      </c>
      <c r="E89" s="96">
        <v>6.4769999999999994E-2</v>
      </c>
    </row>
  </sheetData>
  <mergeCells count="36">
    <mergeCell ref="K15:AE21"/>
    <mergeCell ref="K24:L36"/>
    <mergeCell ref="A65:A67"/>
    <mergeCell ref="A84:A89"/>
    <mergeCell ref="B84:B85"/>
    <mergeCell ref="B86:B89"/>
    <mergeCell ref="A19:A23"/>
    <mergeCell ref="B19:B20"/>
    <mergeCell ref="B22:B23"/>
    <mergeCell ref="A74:A75"/>
    <mergeCell ref="A79:A80"/>
    <mergeCell ref="B79:B80"/>
    <mergeCell ref="A70:A71"/>
    <mergeCell ref="A37:A41"/>
    <mergeCell ref="B37:B38"/>
    <mergeCell ref="B40:B41"/>
    <mergeCell ref="A43:A53"/>
    <mergeCell ref="B43:B44"/>
    <mergeCell ref="B46:B47"/>
    <mergeCell ref="B49:B50"/>
    <mergeCell ref="B52:B53"/>
    <mergeCell ref="B31:B32"/>
    <mergeCell ref="B34:B35"/>
    <mergeCell ref="A13:A17"/>
    <mergeCell ref="B13:B14"/>
    <mergeCell ref="B16:B17"/>
    <mergeCell ref="A25:A35"/>
    <mergeCell ref="B25:B26"/>
    <mergeCell ref="B28:B29"/>
    <mergeCell ref="A1:B1"/>
    <mergeCell ref="C1:D1"/>
    <mergeCell ref="A2:D2"/>
    <mergeCell ref="A4:A11"/>
    <mergeCell ref="B4:B5"/>
    <mergeCell ref="B7:B8"/>
    <mergeCell ref="B10:B11"/>
  </mergeCells>
  <conditionalFormatting sqref="F79:G80">
    <cfRule type="expression" dxfId="2" priority="1">
      <formula>IF(F79="",TRUE,FALSE)</formula>
    </cfRule>
  </conditionalFormatting>
  <dataValidations count="4">
    <dataValidation type="list" allowBlank="1" showInputMessage="1" showErrorMessage="1" sqref="D28 D31 D34" xr:uid="{63714606-F67E-F14E-8661-0E9A8620CBE8}">
      <formula1>$C$79:$C$80</formula1>
    </dataValidation>
    <dataValidation type="list" allowBlank="1" showInputMessage="1" showErrorMessage="1" sqref="C29" xr:uid="{8C80D9EC-F089-3442-82FF-625429147C12}">
      <formula1>$E$79:$E$80</formula1>
    </dataValidation>
    <dataValidation type="list" allowBlank="1" showInputMessage="1" showErrorMessage="1" sqref="C32" xr:uid="{570485D8-5956-574C-8E9A-444F3642D98A}">
      <formula1>$F$79:$F$80</formula1>
    </dataValidation>
    <dataValidation type="list" allowBlank="1" showInputMessage="1" showErrorMessage="1" sqref="C35" xr:uid="{4CBF1B09-A591-8441-B32D-8AD32F6B01CE}">
      <formula1>$G$79:$G$80</formula1>
    </dataValidation>
  </dataValidations>
  <hyperlinks>
    <hyperlink ref="C70" r:id="rId1" xr:uid="{911D5B1A-E4AC-A04B-8CBC-07B56EAE8EB0}"/>
    <hyperlink ref="C71" r:id="rId2" xr:uid="{5BA16152-E32B-9742-9B6F-9243F0351234}"/>
    <hyperlink ref="C65" r:id="rId3" xr:uid="{15136CD5-F0CB-6140-8EBC-9F729027B923}"/>
    <hyperlink ref="C66" r:id="rId4" xr:uid="{9BA22180-8D47-7249-B86B-42101ED9DB7C}"/>
    <hyperlink ref="C67" r:id="rId5" xr:uid="{10293283-A311-7549-94DC-0E67D7A0F10F}"/>
    <hyperlink ref="D84" r:id="rId6" xr:uid="{8B13BC53-419B-534E-BDF2-CEDD7840FE6A}"/>
    <hyperlink ref="D85" r:id="rId7" xr:uid="{D15C82A2-4625-7842-9089-5DDACB4793ED}"/>
    <hyperlink ref="D86" r:id="rId8" xr:uid="{6DBFC32F-2E0F-0E45-A964-466D4C8507C2}"/>
    <hyperlink ref="D87" r:id="rId9" xr:uid="{6C84287C-3B5B-734D-B426-1191B9671450}"/>
    <hyperlink ref="D88" r:id="rId10" xr:uid="{283D6198-F380-2B44-8F20-3E9FC0AD03D8}"/>
    <hyperlink ref="D89" r:id="rId11" xr:uid="{D7183661-66A7-0342-9F8D-7C633D29EC67}"/>
    <hyperlink ref="C74" r:id="rId12" xr:uid="{79D725A5-5A62-DB46-B749-BAF663C3C095}"/>
    <hyperlink ref="C75" r:id="rId13" xr:uid="{4622FC99-49AA-7642-ADF0-D3607C87B294}"/>
  </hyperlinks>
  <pageMargins left="0.7" right="0.7" top="0.75" bottom="0.75" header="0.3" footer="0.3"/>
  <legacyDrawing r:id="rId14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CC9066-F9F1-C44A-9036-16F7DA82B3BF}">
  <sheetPr codeName="Sheet10">
    <tabColor theme="5" tint="0.59999389629810485"/>
  </sheetPr>
  <dimension ref="A1:AF95"/>
  <sheetViews>
    <sheetView workbookViewId="0">
      <selection activeCell="E32" sqref="E32"/>
    </sheetView>
  </sheetViews>
  <sheetFormatPr baseColWidth="10" defaultRowHeight="16" x14ac:dyDescent="0.2"/>
  <cols>
    <col min="3" max="3" width="14.1640625" bestFit="1" customWidth="1"/>
    <col min="10" max="10" width="15.83203125" bestFit="1" customWidth="1"/>
    <col min="12" max="12" width="13.33203125" bestFit="1" customWidth="1"/>
  </cols>
  <sheetData>
    <row r="1" spans="1:32" ht="33.75" customHeight="1" x14ac:dyDescent="0.2">
      <c r="A1" s="228" t="s">
        <v>15</v>
      </c>
      <c r="B1" s="258"/>
      <c r="C1" s="8" t="s">
        <v>16</v>
      </c>
      <c r="D1" s="8"/>
      <c r="E1" s="8">
        <v>1</v>
      </c>
      <c r="F1" s="8">
        <v>2</v>
      </c>
      <c r="G1" s="8">
        <v>3</v>
      </c>
      <c r="H1" s="8">
        <v>4</v>
      </c>
      <c r="I1" s="8" t="s">
        <v>17</v>
      </c>
      <c r="J1" s="8" t="s">
        <v>18</v>
      </c>
      <c r="K1" s="40"/>
      <c r="L1" s="41" t="s">
        <v>29</v>
      </c>
      <c r="M1" s="30"/>
      <c r="N1" s="32"/>
      <c r="O1" s="32"/>
      <c r="P1" s="32"/>
      <c r="Q1" s="32"/>
    </row>
    <row r="2" spans="1:32" ht="33.75" customHeight="1" x14ac:dyDescent="0.2">
      <c r="A2" s="279" t="s">
        <v>19</v>
      </c>
      <c r="B2" s="279"/>
      <c r="C2" s="279"/>
      <c r="D2" s="280"/>
      <c r="E2" s="33">
        <f>E5+E8+E11+E17+E14+E20+E23+E29+E26+E32</f>
        <v>0</v>
      </c>
      <c r="F2" s="33">
        <f t="shared" ref="F2:H2" si="0">F5+F8+F11+F17+F14+F20+F23+F29+F26+F32</f>
        <v>0</v>
      </c>
      <c r="G2" s="33">
        <f t="shared" si="0"/>
        <v>0</v>
      </c>
      <c r="H2" s="33">
        <f t="shared" si="0"/>
        <v>0</v>
      </c>
      <c r="I2" s="10"/>
      <c r="J2" s="10">
        <f>SUM(J4:J32)</f>
        <v>0</v>
      </c>
      <c r="K2" s="42"/>
      <c r="L2" s="43">
        <f>SUM(E2:H2)</f>
        <v>0</v>
      </c>
      <c r="M2" s="34"/>
      <c r="N2" s="35"/>
      <c r="O2" s="35"/>
      <c r="P2" s="35"/>
      <c r="Q2" s="3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</row>
    <row r="3" spans="1:32" ht="15.75" customHeight="1" x14ac:dyDescent="0.2">
      <c r="B3" s="36"/>
      <c r="C3" s="13"/>
      <c r="D3" s="13"/>
      <c r="E3" s="13"/>
      <c r="F3" s="13"/>
      <c r="G3" s="13"/>
      <c r="H3" s="13"/>
      <c r="I3" s="13"/>
      <c r="J3" s="13"/>
      <c r="K3" s="35"/>
      <c r="L3" s="13"/>
      <c r="M3" s="35"/>
      <c r="N3" s="35"/>
      <c r="O3" s="35"/>
      <c r="P3" s="35"/>
      <c r="Q3" s="3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</row>
    <row r="4" spans="1:32" ht="15.75" customHeight="1" x14ac:dyDescent="0.2">
      <c r="A4" s="282" t="s">
        <v>56</v>
      </c>
      <c r="B4" s="263" t="s">
        <v>95</v>
      </c>
      <c r="C4" s="14" t="s">
        <v>23</v>
      </c>
      <c r="D4" s="22" t="str">
        <f>Supply!D4</f>
        <v>miles</v>
      </c>
      <c r="E4" s="16">
        <f>Supply!E4</f>
        <v>0</v>
      </c>
      <c r="F4" s="16"/>
      <c r="G4" s="16"/>
      <c r="H4" s="16"/>
      <c r="I4" s="15">
        <f>SUM(E4:H4)</f>
        <v>0</v>
      </c>
      <c r="J4" s="15"/>
      <c r="K4" s="34"/>
      <c r="L4" s="35"/>
      <c r="M4" s="35"/>
      <c r="N4" s="35"/>
      <c r="O4" s="35"/>
      <c r="P4" s="35"/>
      <c r="Q4" s="3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</row>
    <row r="5" spans="1:32" ht="15.75" customHeight="1" x14ac:dyDescent="0.2">
      <c r="A5" s="283"/>
      <c r="B5" s="264"/>
      <c r="C5" s="169">
        <f>IF(Supply!C5=Supply!D39,'WTT Supply'!D52,'WTT Supply'!D53)</f>
        <v>9.4890000000000002E-2</v>
      </c>
      <c r="D5" s="168" t="s">
        <v>25</v>
      </c>
      <c r="E5" s="14">
        <f t="shared" ref="E5:H5" si="1">E4*$C5</f>
        <v>0</v>
      </c>
      <c r="F5" s="15">
        <f t="shared" si="1"/>
        <v>0</v>
      </c>
      <c r="G5" s="15">
        <f t="shared" si="1"/>
        <v>0</v>
      </c>
      <c r="H5" s="15">
        <f t="shared" si="1"/>
        <v>0</v>
      </c>
      <c r="I5" s="15"/>
      <c r="J5" s="15">
        <f>SUM(E5:H5)</f>
        <v>0</v>
      </c>
      <c r="K5" s="34"/>
      <c r="L5" s="35"/>
      <c r="M5" s="35"/>
      <c r="N5" s="35"/>
      <c r="O5" s="35"/>
      <c r="P5" s="35"/>
      <c r="Q5" s="3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</row>
    <row r="6" spans="1:32" ht="15.75" customHeight="1" x14ac:dyDescent="0.2">
      <c r="A6" s="283"/>
      <c r="B6" s="283"/>
      <c r="C6" s="220"/>
      <c r="D6" s="220"/>
      <c r="E6" s="220"/>
      <c r="F6" s="220"/>
      <c r="G6" s="220"/>
      <c r="H6" s="220"/>
      <c r="I6" s="220"/>
      <c r="J6" s="220"/>
      <c r="K6" s="220"/>
      <c r="L6" s="220"/>
      <c r="M6" s="220"/>
      <c r="N6" s="220"/>
      <c r="O6" s="220"/>
      <c r="P6" s="220"/>
      <c r="Q6" s="28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</row>
    <row r="7" spans="1:32" ht="15.75" customHeight="1" x14ac:dyDescent="0.2">
      <c r="A7" s="283"/>
      <c r="B7" s="263" t="s">
        <v>96</v>
      </c>
      <c r="C7" s="14" t="s">
        <v>23</v>
      </c>
      <c r="D7" s="15" t="str">
        <f>Supply!D7</f>
        <v>miles</v>
      </c>
      <c r="E7" s="16">
        <f>Supply!E7</f>
        <v>0</v>
      </c>
      <c r="F7" s="16"/>
      <c r="G7" s="16"/>
      <c r="H7" s="16"/>
      <c r="I7" s="15">
        <f>SUM(E7:H7)</f>
        <v>0</v>
      </c>
      <c r="J7" s="15"/>
      <c r="K7" s="65"/>
      <c r="L7" s="52"/>
      <c r="M7" s="52"/>
      <c r="N7" s="52"/>
      <c r="O7" s="52"/>
      <c r="P7" s="35"/>
      <c r="Q7" s="3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</row>
    <row r="8" spans="1:32" ht="15.75" customHeight="1" x14ac:dyDescent="0.2">
      <c r="A8" s="283"/>
      <c r="B8" s="264"/>
      <c r="C8" s="44">
        <f>IF(Supply!C8=Supply!E39,'WTT Supply'!E52,'WTT Supply'!E53)</f>
        <v>9.4969999999999999E-2</v>
      </c>
      <c r="D8" s="15" t="s">
        <v>25</v>
      </c>
      <c r="E8" s="15">
        <f t="shared" ref="E8:H8" si="2">E7*$C8</f>
        <v>0</v>
      </c>
      <c r="F8" s="15">
        <f t="shared" si="2"/>
        <v>0</v>
      </c>
      <c r="G8" s="15">
        <f t="shared" si="2"/>
        <v>0</v>
      </c>
      <c r="H8" s="15">
        <f t="shared" si="2"/>
        <v>0</v>
      </c>
      <c r="I8" s="15"/>
      <c r="J8" s="15">
        <f>SUM(E8:H8)</f>
        <v>0</v>
      </c>
      <c r="K8" s="65"/>
      <c r="L8" s="52"/>
      <c r="M8" s="52"/>
      <c r="N8" s="52"/>
      <c r="O8" s="52"/>
      <c r="P8" s="35"/>
      <c r="Q8" s="3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</row>
    <row r="9" spans="1:32" ht="15.75" customHeight="1" x14ac:dyDescent="0.2">
      <c r="A9" s="283"/>
      <c r="B9" s="283"/>
      <c r="C9" s="220"/>
      <c r="D9" s="220"/>
      <c r="E9" s="220"/>
      <c r="F9" s="220"/>
      <c r="G9" s="220"/>
      <c r="H9" s="220"/>
      <c r="I9" s="220"/>
      <c r="J9" s="220"/>
      <c r="K9" s="220"/>
      <c r="L9" s="220"/>
      <c r="M9" s="220"/>
      <c r="N9" s="220"/>
      <c r="O9" s="220"/>
      <c r="P9" s="285"/>
      <c r="Q9" s="3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</row>
    <row r="10" spans="1:32" ht="15.75" customHeight="1" x14ac:dyDescent="0.2">
      <c r="A10" s="283"/>
      <c r="B10" s="263" t="s">
        <v>437</v>
      </c>
      <c r="C10" s="14" t="s">
        <v>23</v>
      </c>
      <c r="D10" s="15" t="str">
        <f>Supply!D10</f>
        <v>miles</v>
      </c>
      <c r="E10" s="16">
        <f>Supply!E10</f>
        <v>0</v>
      </c>
      <c r="F10" s="16"/>
      <c r="G10" s="16"/>
      <c r="H10" s="16"/>
      <c r="I10" s="15">
        <f>SUM(E10:H10)</f>
        <v>0</v>
      </c>
      <c r="J10" s="15"/>
      <c r="K10" s="65"/>
      <c r="L10" s="52"/>
      <c r="M10" s="52"/>
      <c r="N10" s="52"/>
      <c r="O10" s="52"/>
      <c r="P10" s="35"/>
      <c r="Q10" s="3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</row>
    <row r="11" spans="1:32" ht="15.75" customHeight="1" x14ac:dyDescent="0.2">
      <c r="A11" s="284"/>
      <c r="B11" s="264"/>
      <c r="C11" s="44">
        <f>IF(Supply!C11=Supply!F39,'WTT Supply'!G52,'WTT Supply'!G53)</f>
        <v>2.29E-2</v>
      </c>
      <c r="D11" s="15" t="s">
        <v>25</v>
      </c>
      <c r="E11" s="15">
        <f t="shared" ref="E11:H11" si="3">E10*$C11</f>
        <v>0</v>
      </c>
      <c r="F11" s="15">
        <f t="shared" si="3"/>
        <v>0</v>
      </c>
      <c r="G11" s="15">
        <f t="shared" si="3"/>
        <v>0</v>
      </c>
      <c r="H11" s="15">
        <f t="shared" si="3"/>
        <v>0</v>
      </c>
      <c r="I11" s="15"/>
      <c r="J11" s="15">
        <f>SUM(E11:H11)</f>
        <v>0</v>
      </c>
      <c r="K11" s="65"/>
      <c r="L11" s="52"/>
      <c r="M11" s="52"/>
      <c r="N11" s="52"/>
      <c r="O11" s="52"/>
      <c r="P11" s="35"/>
      <c r="Q11" s="3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</row>
    <row r="12" spans="1:32" ht="15.75" customHeight="1" x14ac:dyDescent="0.2">
      <c r="B12" s="18"/>
      <c r="C12" s="34"/>
      <c r="D12" s="34"/>
      <c r="E12" s="34"/>
      <c r="F12" s="34"/>
      <c r="G12" s="34"/>
      <c r="H12" s="34"/>
      <c r="I12" s="34"/>
      <c r="J12" s="156"/>
      <c r="K12" s="49"/>
      <c r="L12" s="49"/>
      <c r="M12" s="49"/>
      <c r="N12" s="49"/>
      <c r="O12" s="49"/>
      <c r="P12" s="49"/>
      <c r="Q12" s="49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</row>
    <row r="13" spans="1:32" ht="15.75" customHeight="1" x14ac:dyDescent="0.2">
      <c r="A13" s="282" t="s">
        <v>425</v>
      </c>
      <c r="B13" s="295"/>
      <c r="C13" s="14" t="s">
        <v>23</v>
      </c>
      <c r="D13" s="15" t="str">
        <f>Supply!D13</f>
        <v>miles</v>
      </c>
      <c r="E13" s="16">
        <f>Supply!E13</f>
        <v>0</v>
      </c>
      <c r="F13" s="16">
        <f>Supply!F7</f>
        <v>0</v>
      </c>
      <c r="G13" s="16">
        <f>Supply!G7</f>
        <v>0</v>
      </c>
      <c r="H13" s="16">
        <f>Supply!H7</f>
        <v>0</v>
      </c>
      <c r="I13" s="143">
        <f>SUM(E13:H13)</f>
        <v>0</v>
      </c>
      <c r="J13" s="29"/>
      <c r="K13" s="49"/>
      <c r="L13" s="49"/>
      <c r="M13" s="49"/>
      <c r="N13" s="49"/>
      <c r="O13" s="49"/>
      <c r="P13" s="49"/>
      <c r="Q13" s="49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</row>
    <row r="14" spans="1:32" ht="15.75" customHeight="1" x14ac:dyDescent="0.2">
      <c r="A14" s="284"/>
      <c r="B14" s="297"/>
      <c r="C14" s="68">
        <f>IF(Supply!C14=Supply!D45,'WTT Supply'!D58,'WTT Supply'!D59)</f>
        <v>0.33617999999999998</v>
      </c>
      <c r="D14" s="22" t="s">
        <v>25</v>
      </c>
      <c r="E14" s="22">
        <f>E13*$C14</f>
        <v>0</v>
      </c>
      <c r="F14" s="22">
        <f>F13*$C14</f>
        <v>0</v>
      </c>
      <c r="G14" s="22">
        <f>G13*$C14</f>
        <v>0</v>
      </c>
      <c r="H14" s="22">
        <f>H13*$C14</f>
        <v>0</v>
      </c>
      <c r="I14" s="140"/>
      <c r="J14" s="29">
        <f>SUM(E14:H14)</f>
        <v>0</v>
      </c>
      <c r="K14" s="49"/>
      <c r="L14" s="49"/>
      <c r="M14" s="49"/>
      <c r="N14" s="49"/>
      <c r="O14" s="49"/>
      <c r="P14" s="49"/>
      <c r="Q14" s="49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</row>
    <row r="15" spans="1:32" s="71" customFormat="1" ht="15.75" customHeight="1" x14ac:dyDescent="0.2">
      <c r="A15" s="72"/>
      <c r="B15" s="72"/>
      <c r="C15" s="73"/>
      <c r="D15" s="73"/>
      <c r="E15" s="73"/>
      <c r="F15" s="73"/>
      <c r="G15" s="73"/>
      <c r="H15" s="73"/>
      <c r="I15" s="73"/>
      <c r="J15" s="73"/>
      <c r="K15" s="49"/>
      <c r="L15" s="49"/>
      <c r="M15" s="49"/>
      <c r="N15" s="49"/>
      <c r="O15" s="49"/>
      <c r="P15" s="49"/>
      <c r="Q15" s="49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70"/>
      <c r="AD15" s="70"/>
      <c r="AE15" s="70"/>
      <c r="AF15" s="70"/>
    </row>
    <row r="16" spans="1:32" ht="15.75" customHeight="1" x14ac:dyDescent="0.2">
      <c r="A16" s="282" t="s">
        <v>426</v>
      </c>
      <c r="B16" s="295"/>
      <c r="C16" s="69" t="s">
        <v>23</v>
      </c>
      <c r="D16" s="53" t="str">
        <f>Supply!D16</f>
        <v>miles</v>
      </c>
      <c r="E16" s="54">
        <f>Supply!E16</f>
        <v>0</v>
      </c>
      <c r="F16" s="54">
        <f>Supply!F10</f>
        <v>0</v>
      </c>
      <c r="G16" s="54">
        <f>Supply!G10</f>
        <v>0</v>
      </c>
      <c r="H16" s="54">
        <f>Supply!H10</f>
        <v>0</v>
      </c>
      <c r="I16" s="144">
        <f>SUM(E16:H16)</f>
        <v>0</v>
      </c>
      <c r="J16" s="29"/>
      <c r="K16" s="49"/>
      <c r="L16" s="49"/>
      <c r="M16" s="49"/>
      <c r="N16" s="49"/>
      <c r="O16" s="49"/>
      <c r="P16" s="49"/>
      <c r="Q16" s="49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</row>
    <row r="17" spans="1:32" ht="15.75" customHeight="1" x14ac:dyDescent="0.2">
      <c r="A17" s="284"/>
      <c r="B17" s="297"/>
      <c r="C17" s="44">
        <f>IF(Supply!C17=Supply!D51,'WTT Supply'!D58,'WTT Supply'!D59)</f>
        <v>0.33617999999999998</v>
      </c>
      <c r="D17" s="15" t="s">
        <v>25</v>
      </c>
      <c r="E17" s="15">
        <f t="shared" ref="E17:H17" si="4">E16*$C17</f>
        <v>0</v>
      </c>
      <c r="F17" s="15">
        <f t="shared" si="4"/>
        <v>0</v>
      </c>
      <c r="G17" s="15">
        <f t="shared" si="4"/>
        <v>0</v>
      </c>
      <c r="H17" s="15">
        <f t="shared" si="4"/>
        <v>0</v>
      </c>
      <c r="I17" s="143"/>
      <c r="J17" s="29">
        <f>SUM(E17:H17)</f>
        <v>0</v>
      </c>
      <c r="K17" s="49"/>
      <c r="L17" s="49"/>
      <c r="M17" s="49"/>
      <c r="N17" s="49"/>
      <c r="O17" s="49"/>
      <c r="P17" s="49"/>
      <c r="Q17" s="49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</row>
    <row r="18" spans="1:32" ht="15.75" customHeight="1" x14ac:dyDescent="0.2">
      <c r="B18" s="18"/>
      <c r="C18" s="34"/>
      <c r="D18" s="34"/>
      <c r="E18" s="34"/>
      <c r="F18" s="34"/>
      <c r="G18" s="34"/>
      <c r="H18" s="34"/>
      <c r="I18" s="34"/>
      <c r="J18" s="11"/>
      <c r="K18" s="49"/>
      <c r="L18" s="49"/>
      <c r="M18" s="49"/>
      <c r="N18" s="49"/>
      <c r="O18" s="49"/>
      <c r="P18" s="49"/>
      <c r="Q18" s="49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</row>
    <row r="19" spans="1:32" ht="15.75" customHeight="1" x14ac:dyDescent="0.2">
      <c r="A19" s="282" t="s">
        <v>423</v>
      </c>
      <c r="B19" s="295"/>
      <c r="C19" s="14" t="s">
        <v>23</v>
      </c>
      <c r="D19" s="15" t="str">
        <f>Supply!D19</f>
        <v>tonne.km</v>
      </c>
      <c r="E19" s="16">
        <f>Supply!E25</f>
        <v>0</v>
      </c>
      <c r="F19" s="16">
        <f>Supply!F13</f>
        <v>0</v>
      </c>
      <c r="G19" s="16">
        <f>Supply!G13</f>
        <v>0</v>
      </c>
      <c r="H19" s="16">
        <f>Supply!H13</f>
        <v>0</v>
      </c>
      <c r="I19" s="143">
        <f>SUM(E19:H19)</f>
        <v>0</v>
      </c>
      <c r="J19" s="29"/>
      <c r="K19" s="49"/>
      <c r="L19" s="49"/>
      <c r="M19" s="49"/>
      <c r="N19" s="49"/>
      <c r="O19" s="49"/>
      <c r="P19" s="49"/>
      <c r="Q19" s="49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</row>
    <row r="20" spans="1:32" ht="15.75" customHeight="1" x14ac:dyDescent="0.2">
      <c r="A20" s="284"/>
      <c r="B20" s="297"/>
      <c r="C20" s="142">
        <f>D68</f>
        <v>6.79E-3</v>
      </c>
      <c r="D20" s="15" t="s">
        <v>25</v>
      </c>
      <c r="E20" s="15">
        <f t="shared" ref="E20:H20" si="5">E19*$C20</f>
        <v>0</v>
      </c>
      <c r="F20" s="15">
        <f t="shared" si="5"/>
        <v>0</v>
      </c>
      <c r="G20" s="15">
        <f t="shared" si="5"/>
        <v>0</v>
      </c>
      <c r="H20" s="15">
        <f t="shared" si="5"/>
        <v>0</v>
      </c>
      <c r="I20" s="143"/>
      <c r="J20" s="29">
        <f>SUM(E20:H20)</f>
        <v>0</v>
      </c>
      <c r="K20" s="322"/>
      <c r="L20" s="49"/>
      <c r="M20" s="49"/>
      <c r="N20" s="49"/>
      <c r="O20" s="49"/>
      <c r="P20" s="49"/>
      <c r="Q20" s="49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</row>
    <row r="21" spans="1:32" ht="15.75" customHeight="1" x14ac:dyDescent="0.2">
      <c r="B21" s="18"/>
      <c r="C21" s="34"/>
      <c r="D21" s="34"/>
      <c r="E21" s="34"/>
      <c r="F21" s="34"/>
      <c r="G21" s="34"/>
      <c r="H21" s="34"/>
      <c r="I21" s="34"/>
      <c r="J21" s="11"/>
      <c r="K21" s="322"/>
      <c r="L21" s="49"/>
      <c r="M21" s="49"/>
      <c r="N21" s="49"/>
      <c r="O21" s="49"/>
      <c r="P21" s="49"/>
      <c r="Q21" s="49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</row>
    <row r="22" spans="1:32" x14ac:dyDescent="0.2">
      <c r="A22" s="281" t="s">
        <v>133</v>
      </c>
      <c r="B22" s="263" t="s">
        <v>39</v>
      </c>
      <c r="C22" s="14" t="s">
        <v>23</v>
      </c>
      <c r="D22" s="15" t="str">
        <f>Supply!D22</f>
        <v>tonne.km</v>
      </c>
      <c r="E22" s="16">
        <f>Supply!E19</f>
        <v>0</v>
      </c>
      <c r="F22" s="16">
        <f>Supply!F16</f>
        <v>0</v>
      </c>
      <c r="G22" s="16">
        <f>Supply!G16</f>
        <v>0</v>
      </c>
      <c r="H22" s="16">
        <f>Supply!H16</f>
        <v>0</v>
      </c>
      <c r="I22" s="143">
        <f>SUM(E22:H22)</f>
        <v>0</v>
      </c>
      <c r="J22" s="29"/>
      <c r="K22" s="322"/>
      <c r="L22" s="49"/>
      <c r="M22" s="49"/>
      <c r="N22" s="49"/>
      <c r="O22" s="49"/>
      <c r="P22" s="49"/>
      <c r="Q22" s="49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</row>
    <row r="23" spans="1:32" x14ac:dyDescent="0.2">
      <c r="A23" s="281"/>
      <c r="B23" s="264"/>
      <c r="C23" s="149">
        <f>D71</f>
        <v>0.25209999999999999</v>
      </c>
      <c r="D23" s="15" t="s">
        <v>25</v>
      </c>
      <c r="E23" s="15">
        <f t="shared" ref="E23:H23" si="6">E22*$C20</f>
        <v>0</v>
      </c>
      <c r="F23" s="15">
        <f t="shared" si="6"/>
        <v>0</v>
      </c>
      <c r="G23" s="15">
        <f t="shared" si="6"/>
        <v>0</v>
      </c>
      <c r="H23" s="15">
        <f t="shared" si="6"/>
        <v>0</v>
      </c>
      <c r="I23" s="143"/>
      <c r="J23" s="29">
        <f>SUM(E23:H23)</f>
        <v>0</v>
      </c>
      <c r="K23" s="322"/>
      <c r="L23" s="49"/>
      <c r="M23" s="49"/>
      <c r="N23" s="49"/>
      <c r="O23" s="49"/>
      <c r="P23" s="49"/>
      <c r="Q23" s="49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</row>
    <row r="24" spans="1:32" ht="15.75" customHeight="1" x14ac:dyDescent="0.2">
      <c r="A24" s="281"/>
      <c r="B24" s="18"/>
      <c r="C24" s="65"/>
      <c r="D24" s="65"/>
      <c r="E24" s="65"/>
      <c r="F24" s="65"/>
      <c r="G24" s="65"/>
      <c r="H24" s="65"/>
      <c r="I24" s="65"/>
      <c r="J24" s="11"/>
      <c r="K24" s="322"/>
      <c r="L24" s="49"/>
      <c r="M24" s="49"/>
      <c r="N24" s="49"/>
      <c r="O24" s="49"/>
      <c r="P24" s="49"/>
      <c r="Q24" s="49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</row>
    <row r="25" spans="1:32" s="2" customFormat="1" ht="15.75" customHeight="1" x14ac:dyDescent="0.2">
      <c r="A25" s="281"/>
      <c r="B25" s="295" t="s">
        <v>46</v>
      </c>
      <c r="C25" s="29" t="s">
        <v>23</v>
      </c>
      <c r="D25" s="29" t="str">
        <f>Supply!D25</f>
        <v>tonne.km</v>
      </c>
      <c r="E25" s="28">
        <f>Supply!E22</f>
        <v>0</v>
      </c>
      <c r="F25" s="28">
        <f>Supply!F19</f>
        <v>0</v>
      </c>
      <c r="G25" s="28">
        <f>Supply!G19</f>
        <v>0</v>
      </c>
      <c r="H25" s="28">
        <f>Supply!H19</f>
        <v>0</v>
      </c>
      <c r="I25" s="29">
        <f>SUM(E25:H25)</f>
        <v>0</v>
      </c>
      <c r="J25" s="29"/>
      <c r="K25" s="322"/>
      <c r="L25" s="49"/>
      <c r="M25" s="49"/>
      <c r="N25" s="49"/>
      <c r="O25" s="49"/>
      <c r="P25" s="49"/>
      <c r="Q25" s="49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145"/>
      <c r="AC25" s="55"/>
      <c r="AD25" s="55"/>
      <c r="AE25" s="55"/>
      <c r="AF25" s="55"/>
    </row>
    <row r="26" spans="1:32" s="2" customFormat="1" ht="15.75" customHeight="1" x14ac:dyDescent="0.2">
      <c r="A26" s="281"/>
      <c r="B26" s="297"/>
      <c r="C26" s="150">
        <f>D72</f>
        <v>0.11157</v>
      </c>
      <c r="D26" s="29" t="s">
        <v>25</v>
      </c>
      <c r="E26" s="29">
        <f>E25*$C23</f>
        <v>0</v>
      </c>
      <c r="F26" s="29">
        <f>F25*$C23</f>
        <v>0</v>
      </c>
      <c r="G26" s="29">
        <f>G25*$C23</f>
        <v>0</v>
      </c>
      <c r="H26" s="29">
        <f>H25*$C23</f>
        <v>0</v>
      </c>
      <c r="I26" s="29"/>
      <c r="J26" s="29">
        <f>SUM(E26:H26)</f>
        <v>0</v>
      </c>
      <c r="K26" s="322"/>
      <c r="L26" s="49"/>
      <c r="M26" s="49"/>
      <c r="N26" s="49"/>
      <c r="O26" s="49"/>
      <c r="P26" s="49"/>
      <c r="Q26" s="49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145"/>
      <c r="AC26" s="55"/>
      <c r="AD26" s="55"/>
      <c r="AE26" s="55"/>
      <c r="AF26" s="55"/>
    </row>
    <row r="27" spans="1:32" ht="15.75" customHeight="1" x14ac:dyDescent="0.2">
      <c r="A27" s="27"/>
      <c r="B27" s="24"/>
      <c r="C27" s="24"/>
      <c r="D27" s="24"/>
      <c r="E27" s="24"/>
      <c r="F27" s="24"/>
      <c r="G27" s="24"/>
      <c r="H27" s="24"/>
      <c r="I27" s="24"/>
      <c r="J27" s="24"/>
      <c r="K27" s="322"/>
      <c r="L27" s="49"/>
      <c r="M27" s="49"/>
      <c r="N27" s="49"/>
      <c r="O27" s="49"/>
      <c r="P27" s="49"/>
      <c r="Q27" s="49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</row>
    <row r="28" spans="1:32" s="2" customFormat="1" ht="16" customHeight="1" x14ac:dyDescent="0.2">
      <c r="A28" s="187" t="s">
        <v>58</v>
      </c>
      <c r="B28" s="187"/>
      <c r="C28" s="58" t="s">
        <v>23</v>
      </c>
      <c r="D28" s="29" t="str">
        <f>Supply!D28</f>
        <v>tonne.km</v>
      </c>
      <c r="E28" s="28">
        <f>Supply!E28</f>
        <v>0</v>
      </c>
      <c r="F28" s="28">
        <f>Supply!F22</f>
        <v>0</v>
      </c>
      <c r="G28" s="28">
        <f>Supply!G22</f>
        <v>0</v>
      </c>
      <c r="H28" s="28">
        <f>Supply!H22</f>
        <v>0</v>
      </c>
      <c r="I28" s="141">
        <f>SUM(E28:H28)</f>
        <v>0</v>
      </c>
      <c r="K28" s="49"/>
      <c r="L28" s="49"/>
      <c r="M28" s="49"/>
      <c r="N28" s="49"/>
      <c r="O28" s="49"/>
      <c r="P28" s="49"/>
      <c r="Q28" s="49"/>
      <c r="R28"/>
      <c r="S28"/>
      <c r="T28"/>
      <c r="U28"/>
      <c r="V28"/>
      <c r="W28"/>
      <c r="X28"/>
      <c r="Y28"/>
      <c r="Z28"/>
      <c r="AA28"/>
      <c r="AB28" s="146"/>
    </row>
    <row r="29" spans="1:32" ht="16" customHeight="1" x14ac:dyDescent="0.2">
      <c r="A29" s="187"/>
      <c r="B29" s="187"/>
      <c r="C29" s="177">
        <f>E81</f>
        <v>1.0300000000000001E-3</v>
      </c>
      <c r="D29" s="53" t="s">
        <v>25</v>
      </c>
      <c r="E29" s="53">
        <f>E28*$C29</f>
        <v>0</v>
      </c>
      <c r="F29" s="53">
        <f t="shared" ref="F29:H29" si="7">F28*$C29</f>
        <v>0</v>
      </c>
      <c r="G29" s="53">
        <f t="shared" si="7"/>
        <v>0</v>
      </c>
      <c r="H29" s="53">
        <f t="shared" si="7"/>
        <v>0</v>
      </c>
      <c r="I29" s="144"/>
      <c r="J29" s="29">
        <f>SUM(E29:H29)</f>
        <v>0</v>
      </c>
      <c r="K29" s="49"/>
      <c r="L29" s="49"/>
      <c r="M29" s="49"/>
      <c r="N29" s="49"/>
      <c r="O29" s="49"/>
      <c r="P29" s="49"/>
      <c r="Q29" s="49"/>
    </row>
    <row r="31" spans="1:32" ht="16" customHeight="1" x14ac:dyDescent="0.2">
      <c r="A31" s="187" t="s">
        <v>60</v>
      </c>
      <c r="B31" s="187"/>
      <c r="C31" s="14" t="s">
        <v>23</v>
      </c>
      <c r="D31" s="15" t="str">
        <f>Supply!D31</f>
        <v>tonne.km</v>
      </c>
      <c r="E31" s="16">
        <f>Supply!E31</f>
        <v>0</v>
      </c>
      <c r="F31" s="16">
        <f>Supply!F31</f>
        <v>0</v>
      </c>
      <c r="G31" s="16">
        <f>Supply!G31</f>
        <v>0</v>
      </c>
      <c r="H31" s="16">
        <f>Supply!H31</f>
        <v>0</v>
      </c>
      <c r="I31" s="16">
        <f>SUM(E31:H31)</f>
        <v>0</v>
      </c>
      <c r="J31" s="2"/>
    </row>
    <row r="32" spans="1:32" ht="16" customHeight="1" x14ac:dyDescent="0.2">
      <c r="A32" s="187"/>
      <c r="B32" s="187"/>
      <c r="C32" s="176">
        <f>E90</f>
        <v>8.0000000000000004E-4</v>
      </c>
      <c r="D32" s="15" t="s">
        <v>25</v>
      </c>
      <c r="E32" s="15">
        <f>E31*$C32</f>
        <v>0</v>
      </c>
      <c r="F32" s="15">
        <f t="shared" ref="F32:H32" si="8">F31*$C32</f>
        <v>0</v>
      </c>
      <c r="G32" s="15">
        <f t="shared" si="8"/>
        <v>0</v>
      </c>
      <c r="H32" s="15">
        <f t="shared" si="8"/>
        <v>0</v>
      </c>
      <c r="I32" s="143"/>
      <c r="J32" s="29">
        <f>SUM(E32:H32)</f>
        <v>0</v>
      </c>
    </row>
    <row r="33" spans="4:12" ht="16" customHeight="1" x14ac:dyDescent="0.2">
      <c r="J33" s="24"/>
      <c r="K33" s="24"/>
      <c r="L33" s="24"/>
    </row>
    <row r="35" spans="4:12" x14ac:dyDescent="0.2">
      <c r="D35" s="26"/>
      <c r="E35" s="24"/>
      <c r="F35" s="24"/>
      <c r="G35" s="24"/>
      <c r="H35" s="24"/>
      <c r="I35" s="24"/>
    </row>
    <row r="50" spans="1:8" ht="16" customHeight="1" x14ac:dyDescent="0.2">
      <c r="A50" s="103"/>
      <c r="B50" s="103"/>
      <c r="C50" s="103"/>
      <c r="D50" s="114" t="s">
        <v>95</v>
      </c>
      <c r="E50" s="114" t="s">
        <v>96</v>
      </c>
      <c r="F50" s="114" t="s">
        <v>99</v>
      </c>
      <c r="G50" s="114" t="s">
        <v>100</v>
      </c>
      <c r="H50" s="103"/>
    </row>
    <row r="51" spans="1:8" ht="48" x14ac:dyDescent="0.2">
      <c r="A51" s="103" t="s">
        <v>65</v>
      </c>
      <c r="B51" s="103" t="s">
        <v>66</v>
      </c>
      <c r="C51" s="103" t="s">
        <v>67</v>
      </c>
      <c r="D51" s="94" t="s">
        <v>68</v>
      </c>
      <c r="E51" s="94" t="s">
        <v>68</v>
      </c>
      <c r="F51" s="94" t="s">
        <v>68</v>
      </c>
      <c r="G51" s="94" t="s">
        <v>68</v>
      </c>
      <c r="H51" s="103"/>
    </row>
    <row r="52" spans="1:8" x14ac:dyDescent="0.2">
      <c r="A52" s="262" t="s">
        <v>56</v>
      </c>
      <c r="B52" s="324" t="s">
        <v>443</v>
      </c>
      <c r="C52" s="94" t="s">
        <v>93</v>
      </c>
      <c r="D52" s="97">
        <v>5.8959999999999999E-2</v>
      </c>
      <c r="E52" s="97">
        <v>5.901E-2</v>
      </c>
      <c r="F52" s="96"/>
      <c r="G52" s="96">
        <v>1.423E-2</v>
      </c>
      <c r="H52" s="104"/>
    </row>
    <row r="53" spans="1:8" x14ac:dyDescent="0.2">
      <c r="A53" s="274"/>
      <c r="B53" s="276"/>
      <c r="C53" s="94" t="s">
        <v>94</v>
      </c>
      <c r="D53" s="97">
        <v>9.4890000000000002E-2</v>
      </c>
      <c r="E53" s="97">
        <v>9.4969999999999999E-2</v>
      </c>
      <c r="F53" s="96"/>
      <c r="G53" s="96">
        <v>2.29E-2</v>
      </c>
      <c r="H53" s="104"/>
    </row>
    <row r="54" spans="1:8" x14ac:dyDescent="0.2">
      <c r="A54" s="103"/>
      <c r="B54" s="103"/>
      <c r="C54" s="103"/>
      <c r="D54" s="103"/>
      <c r="E54" s="103"/>
      <c r="F54" s="103"/>
      <c r="G54" s="103"/>
      <c r="H54" s="103"/>
    </row>
    <row r="55" spans="1:8" x14ac:dyDescent="0.2">
      <c r="A55" s="103"/>
      <c r="B55" s="103"/>
      <c r="C55" s="103"/>
      <c r="D55" s="103"/>
      <c r="E55" s="103"/>
      <c r="F55" s="103"/>
      <c r="G55" s="103"/>
      <c r="H55" s="103"/>
    </row>
    <row r="56" spans="1:8" ht="16" customHeight="1" x14ac:dyDescent="0.2">
      <c r="A56" s="103"/>
      <c r="B56" s="103"/>
      <c r="C56" s="103"/>
      <c r="D56" s="114" t="s">
        <v>102</v>
      </c>
      <c r="E56" s="103"/>
      <c r="F56" s="103"/>
      <c r="G56" s="103"/>
      <c r="H56" s="104"/>
    </row>
    <row r="57" spans="1:8" ht="48" x14ac:dyDescent="0.2">
      <c r="A57" s="103" t="s">
        <v>65</v>
      </c>
      <c r="B57" s="103" t="s">
        <v>66</v>
      </c>
      <c r="C57" s="103" t="s">
        <v>67</v>
      </c>
      <c r="D57" s="94" t="s">
        <v>68</v>
      </c>
      <c r="E57" s="103"/>
      <c r="F57" s="103"/>
      <c r="G57" s="103"/>
      <c r="H57" s="104"/>
    </row>
    <row r="58" spans="1:8" x14ac:dyDescent="0.2">
      <c r="A58" s="262" t="s">
        <v>425</v>
      </c>
      <c r="B58" s="324" t="s">
        <v>103</v>
      </c>
      <c r="C58" s="94" t="s">
        <v>93</v>
      </c>
      <c r="D58" s="97">
        <v>0.20888999999999999</v>
      </c>
      <c r="E58" s="103"/>
      <c r="F58" s="103"/>
      <c r="G58" s="103"/>
      <c r="H58" s="104"/>
    </row>
    <row r="59" spans="1:8" x14ac:dyDescent="0.2">
      <c r="A59" s="274"/>
      <c r="B59" s="276"/>
      <c r="C59" s="94" t="s">
        <v>94</v>
      </c>
      <c r="D59" s="97">
        <v>0.33617999999999998</v>
      </c>
      <c r="E59" s="103"/>
      <c r="F59" s="103"/>
      <c r="G59" s="103"/>
      <c r="H59" s="104"/>
    </row>
    <row r="60" spans="1:8" x14ac:dyDescent="0.2">
      <c r="A60" s="103"/>
      <c r="B60" s="103"/>
      <c r="C60" s="103"/>
      <c r="D60" s="103"/>
      <c r="E60" s="103"/>
      <c r="F60" s="103"/>
      <c r="G60" s="103"/>
      <c r="H60" s="103"/>
    </row>
    <row r="61" spans="1:8" x14ac:dyDescent="0.2">
      <c r="A61" s="103"/>
      <c r="B61" s="103"/>
      <c r="C61" s="103"/>
      <c r="D61" s="103"/>
      <c r="E61" s="103"/>
      <c r="F61" s="103"/>
      <c r="G61" s="103"/>
      <c r="H61" s="103"/>
    </row>
    <row r="62" spans="1:8" ht="16" customHeight="1" x14ac:dyDescent="0.2">
      <c r="A62" s="103"/>
      <c r="B62" s="103"/>
      <c r="C62" s="103"/>
      <c r="D62" s="114" t="s">
        <v>102</v>
      </c>
      <c r="E62" s="103"/>
      <c r="F62" s="103"/>
      <c r="G62" s="103"/>
      <c r="H62" s="104"/>
    </row>
    <row r="63" spans="1:8" ht="48" x14ac:dyDescent="0.2">
      <c r="A63" s="103" t="s">
        <v>65</v>
      </c>
      <c r="B63" s="103" t="s">
        <v>66</v>
      </c>
      <c r="C63" s="103" t="s">
        <v>67</v>
      </c>
      <c r="D63" s="94" t="s">
        <v>68</v>
      </c>
      <c r="E63" s="103"/>
      <c r="F63" s="103"/>
      <c r="G63" s="103"/>
      <c r="H63" s="104"/>
    </row>
    <row r="64" spans="1:8" x14ac:dyDescent="0.2">
      <c r="A64" s="262" t="s">
        <v>438</v>
      </c>
      <c r="B64" s="324" t="s">
        <v>103</v>
      </c>
      <c r="C64" s="94" t="s">
        <v>93</v>
      </c>
      <c r="D64" s="106">
        <v>0.24521000000000001</v>
      </c>
      <c r="E64" s="103"/>
      <c r="F64" s="103"/>
      <c r="G64" s="103"/>
      <c r="H64" s="104"/>
    </row>
    <row r="65" spans="1:8" x14ac:dyDescent="0.2">
      <c r="A65" s="274"/>
      <c r="B65" s="276"/>
      <c r="C65" s="94" t="s">
        <v>94</v>
      </c>
      <c r="D65" s="106">
        <v>0.39462000000000003</v>
      </c>
      <c r="E65" s="103"/>
      <c r="F65" s="103"/>
      <c r="G65" s="103"/>
      <c r="H65" s="104"/>
    </row>
    <row r="66" spans="1:8" x14ac:dyDescent="0.2">
      <c r="A66" s="103"/>
      <c r="B66" s="103"/>
      <c r="C66" s="103"/>
      <c r="D66" s="103"/>
      <c r="E66" s="103"/>
      <c r="F66" s="103"/>
      <c r="G66" s="103"/>
      <c r="H66" s="103"/>
    </row>
    <row r="67" spans="1:8" ht="48" x14ac:dyDescent="0.2">
      <c r="A67" s="103" t="s">
        <v>65</v>
      </c>
      <c r="B67" s="103" t="s">
        <v>66</v>
      </c>
      <c r="C67" s="103" t="s">
        <v>67</v>
      </c>
      <c r="D67" s="94" t="s">
        <v>68</v>
      </c>
      <c r="E67" s="103"/>
      <c r="F67" s="103"/>
      <c r="G67" s="103"/>
      <c r="H67" s="103"/>
    </row>
    <row r="68" spans="1:8" x14ac:dyDescent="0.2">
      <c r="A68" s="94" t="s">
        <v>231</v>
      </c>
      <c r="B68" s="94" t="s">
        <v>134</v>
      </c>
      <c r="C68" s="99" t="s">
        <v>131</v>
      </c>
      <c r="D68" s="96">
        <v>6.79E-3</v>
      </c>
      <c r="E68" s="103"/>
      <c r="F68" s="103"/>
      <c r="G68" s="103"/>
      <c r="H68" s="103"/>
    </row>
    <row r="69" spans="1:8" x14ac:dyDescent="0.2">
      <c r="A69" s="94"/>
      <c r="B69" s="94"/>
      <c r="C69" s="99"/>
      <c r="D69" s="96"/>
      <c r="E69" s="103"/>
      <c r="F69" s="103"/>
      <c r="G69" s="103"/>
      <c r="H69" s="103"/>
    </row>
    <row r="70" spans="1:8" ht="48" x14ac:dyDescent="0.2">
      <c r="A70" s="103" t="s">
        <v>65</v>
      </c>
      <c r="B70" s="103" t="s">
        <v>66</v>
      </c>
      <c r="C70" s="103" t="s">
        <v>67</v>
      </c>
      <c r="D70" s="94" t="s">
        <v>68</v>
      </c>
      <c r="E70" s="103"/>
      <c r="F70" s="103"/>
      <c r="G70" s="103"/>
      <c r="H70" s="103"/>
    </row>
    <row r="71" spans="1:8" x14ac:dyDescent="0.2">
      <c r="A71" s="262" t="s">
        <v>133</v>
      </c>
      <c r="B71" s="94" t="s">
        <v>238</v>
      </c>
      <c r="C71" s="99" t="s">
        <v>131</v>
      </c>
      <c r="D71" s="106">
        <v>0.25209999999999999</v>
      </c>
      <c r="E71" s="103"/>
      <c r="F71" s="103"/>
      <c r="G71" s="103"/>
      <c r="H71" s="103"/>
    </row>
    <row r="72" spans="1:8" x14ac:dyDescent="0.2">
      <c r="A72" s="262"/>
      <c r="B72" s="94" t="s">
        <v>424</v>
      </c>
      <c r="C72" s="99" t="s">
        <v>131</v>
      </c>
      <c r="D72" s="106">
        <v>0.11157</v>
      </c>
      <c r="E72" s="103"/>
      <c r="F72" s="103"/>
      <c r="G72" s="103"/>
      <c r="H72" s="103"/>
    </row>
    <row r="73" spans="1:8" x14ac:dyDescent="0.2">
      <c r="A73" s="103"/>
      <c r="B73" s="103"/>
      <c r="C73" s="103"/>
      <c r="D73" s="103"/>
      <c r="E73" s="103"/>
      <c r="F73" s="103"/>
      <c r="G73" s="103"/>
      <c r="H73" s="103"/>
    </row>
    <row r="74" spans="1:8" x14ac:dyDescent="0.2">
      <c r="A74" s="103"/>
      <c r="B74" s="103"/>
      <c r="C74" s="103"/>
      <c r="D74" s="103"/>
      <c r="E74" s="103"/>
      <c r="F74" s="103"/>
      <c r="G74" s="103"/>
      <c r="H74" s="103"/>
    </row>
    <row r="77" spans="1:8" x14ac:dyDescent="0.2">
      <c r="A77" s="103"/>
      <c r="B77" s="103"/>
      <c r="C77" s="103"/>
      <c r="D77" s="103"/>
      <c r="E77" s="103"/>
      <c r="F77" s="103"/>
      <c r="G77" s="103"/>
      <c r="H77" s="103"/>
    </row>
    <row r="78" spans="1:8" x14ac:dyDescent="0.2">
      <c r="A78" s="103"/>
      <c r="C78" s="103"/>
      <c r="D78" s="103"/>
      <c r="E78" s="103"/>
      <c r="F78" s="103"/>
      <c r="G78" s="103"/>
      <c r="H78" s="103"/>
    </row>
    <row r="79" spans="1:8" ht="16" customHeight="1" x14ac:dyDescent="0.2">
      <c r="A79" s="103"/>
      <c r="B79" s="103"/>
      <c r="C79" s="103"/>
      <c r="D79" s="103"/>
      <c r="E79" s="103"/>
      <c r="F79" s="103"/>
      <c r="G79" s="103"/>
      <c r="H79" s="103"/>
    </row>
    <row r="80" spans="1:8" ht="48" x14ac:dyDescent="0.2">
      <c r="A80" s="103" t="s">
        <v>65</v>
      </c>
      <c r="B80" s="103" t="s">
        <v>66</v>
      </c>
      <c r="C80" s="103" t="s">
        <v>135</v>
      </c>
      <c r="D80" s="103" t="s">
        <v>67</v>
      </c>
      <c r="E80" s="94" t="s">
        <v>68</v>
      </c>
      <c r="F80" s="103"/>
      <c r="G80" s="103"/>
      <c r="H80" s="103"/>
    </row>
    <row r="81" spans="1:8" x14ac:dyDescent="0.2">
      <c r="A81" s="286" t="s">
        <v>232</v>
      </c>
      <c r="B81" s="117" t="s">
        <v>136</v>
      </c>
      <c r="C81" s="94" t="s">
        <v>137</v>
      </c>
      <c r="D81" s="99" t="s">
        <v>131</v>
      </c>
      <c r="E81" s="97">
        <v>1.0300000000000001E-3</v>
      </c>
      <c r="F81" s="103"/>
      <c r="G81" s="103"/>
      <c r="H81" s="103"/>
    </row>
    <row r="82" spans="1:8" ht="29" x14ac:dyDescent="0.2">
      <c r="A82" s="286"/>
      <c r="B82" s="134" t="s">
        <v>138</v>
      </c>
      <c r="C82" s="94" t="s">
        <v>137</v>
      </c>
      <c r="D82" s="99" t="s">
        <v>131</v>
      </c>
      <c r="E82" s="97">
        <v>2.0300000000000001E-3</v>
      </c>
      <c r="F82" s="103"/>
      <c r="G82" s="103"/>
      <c r="H82" s="103"/>
    </row>
    <row r="83" spans="1:8" ht="29" x14ac:dyDescent="0.2">
      <c r="A83" s="286"/>
      <c r="B83" s="134" t="s">
        <v>139</v>
      </c>
      <c r="C83" s="94" t="s">
        <v>137</v>
      </c>
      <c r="D83" s="99" t="s">
        <v>131</v>
      </c>
      <c r="E83" s="97">
        <v>2.32E-3</v>
      </c>
      <c r="F83" s="103"/>
      <c r="G83" s="103"/>
      <c r="H83" s="103"/>
    </row>
    <row r="84" spans="1:8" x14ac:dyDescent="0.2">
      <c r="A84" s="286"/>
      <c r="B84" s="119" t="s">
        <v>140</v>
      </c>
      <c r="C84" s="94" t="s">
        <v>137</v>
      </c>
      <c r="D84" s="99" t="s">
        <v>131</v>
      </c>
      <c r="E84" s="97">
        <v>2.5899999999999999E-3</v>
      </c>
      <c r="F84" s="103"/>
      <c r="G84" s="103"/>
      <c r="H84" s="103"/>
    </row>
    <row r="85" spans="1:8" x14ac:dyDescent="0.2">
      <c r="A85" s="293"/>
      <c r="B85" s="119" t="s">
        <v>141</v>
      </c>
      <c r="C85" s="94" t="s">
        <v>137</v>
      </c>
      <c r="D85" s="99" t="s">
        <v>131</v>
      </c>
      <c r="E85" s="97">
        <v>2.33E-3</v>
      </c>
      <c r="F85" s="103"/>
      <c r="G85" s="103"/>
      <c r="H85" s="103"/>
    </row>
    <row r="86" spans="1:8" x14ac:dyDescent="0.2">
      <c r="A86" s="103"/>
      <c r="B86" s="103"/>
      <c r="C86" s="103"/>
      <c r="D86" s="103"/>
      <c r="E86" s="103"/>
      <c r="F86" s="103"/>
      <c r="G86" s="103"/>
      <c r="H86" s="103"/>
    </row>
    <row r="87" spans="1:8" x14ac:dyDescent="0.2">
      <c r="A87" s="103"/>
      <c r="B87" s="103"/>
      <c r="C87" s="103"/>
      <c r="D87" s="103"/>
      <c r="E87" s="103"/>
      <c r="F87" s="103"/>
      <c r="G87" s="103"/>
      <c r="H87" s="103"/>
    </row>
    <row r="88" spans="1:8" ht="16" customHeight="1" x14ac:dyDescent="0.2">
      <c r="A88" s="103"/>
      <c r="B88" s="103"/>
      <c r="C88" s="103"/>
      <c r="D88" s="103"/>
      <c r="E88" s="103"/>
      <c r="F88" s="103"/>
      <c r="G88" s="103"/>
      <c r="H88" s="103"/>
    </row>
    <row r="89" spans="1:8" ht="48" x14ac:dyDescent="0.2">
      <c r="A89" s="103" t="s">
        <v>65</v>
      </c>
      <c r="B89" s="103" t="s">
        <v>66</v>
      </c>
      <c r="C89" s="103" t="s">
        <v>135</v>
      </c>
      <c r="D89" s="103" t="s">
        <v>67</v>
      </c>
      <c r="E89" s="94" t="s">
        <v>68</v>
      </c>
      <c r="F89" s="103"/>
      <c r="G89" s="103"/>
      <c r="H89" s="103"/>
    </row>
    <row r="90" spans="1:8" x14ac:dyDescent="0.2">
      <c r="A90" s="286" t="s">
        <v>233</v>
      </c>
      <c r="B90" s="135" t="s">
        <v>61</v>
      </c>
      <c r="C90" s="94" t="s">
        <v>137</v>
      </c>
      <c r="D90" s="99" t="s">
        <v>131</v>
      </c>
      <c r="E90" s="97">
        <v>8.0000000000000004E-4</v>
      </c>
      <c r="F90" s="103"/>
      <c r="G90" s="103"/>
      <c r="H90" s="103"/>
    </row>
    <row r="91" spans="1:8" ht="29" x14ac:dyDescent="0.2">
      <c r="A91" s="286"/>
      <c r="B91" s="135" t="s">
        <v>143</v>
      </c>
      <c r="C91" s="94" t="s">
        <v>137</v>
      </c>
      <c r="D91" s="99" t="s">
        <v>131</v>
      </c>
      <c r="E91" s="97">
        <v>2.97E-3</v>
      </c>
      <c r="F91" s="103"/>
      <c r="G91" s="103"/>
      <c r="H91" s="103"/>
    </row>
    <row r="92" spans="1:8" ht="29" x14ac:dyDescent="0.2">
      <c r="A92" s="286"/>
      <c r="B92" s="135" t="s">
        <v>144</v>
      </c>
      <c r="C92" s="94" t="s">
        <v>137</v>
      </c>
      <c r="D92" s="99" t="s">
        <v>131</v>
      </c>
      <c r="E92" s="97">
        <v>3.63E-3</v>
      </c>
      <c r="F92" s="103"/>
      <c r="G92" s="103"/>
      <c r="H92" s="103"/>
    </row>
    <row r="93" spans="1:8" ht="29" x14ac:dyDescent="0.2">
      <c r="A93" s="286"/>
      <c r="B93" s="135" t="s">
        <v>62</v>
      </c>
      <c r="C93" s="94" t="s">
        <v>137</v>
      </c>
      <c r="D93" s="99" t="s">
        <v>131</v>
      </c>
      <c r="E93" s="97">
        <v>8.6599999999999993E-3</v>
      </c>
      <c r="F93" s="103"/>
      <c r="G93" s="103"/>
      <c r="H93" s="103"/>
    </row>
    <row r="94" spans="1:8" x14ac:dyDescent="0.2">
      <c r="A94" s="286"/>
      <c r="B94" s="135" t="s">
        <v>146</v>
      </c>
      <c r="C94" s="94" t="s">
        <v>137</v>
      </c>
      <c r="D94" s="99" t="s">
        <v>131</v>
      </c>
      <c r="E94" s="97">
        <v>1.1599999999999999E-2</v>
      </c>
      <c r="F94" s="103"/>
      <c r="G94" s="103"/>
      <c r="H94" s="103"/>
    </row>
    <row r="95" spans="1:8" ht="32" x14ac:dyDescent="0.2">
      <c r="A95" s="286"/>
      <c r="B95" s="118" t="s">
        <v>59</v>
      </c>
      <c r="C95" s="94" t="s">
        <v>145</v>
      </c>
      <c r="D95" s="99" t="s">
        <v>131</v>
      </c>
      <c r="E95" s="97">
        <v>2.9399999999999999E-3</v>
      </c>
      <c r="F95" s="103"/>
      <c r="G95" s="103"/>
      <c r="H95" s="103"/>
    </row>
  </sheetData>
  <mergeCells count="26">
    <mergeCell ref="B7:B8"/>
    <mergeCell ref="B9:P9"/>
    <mergeCell ref="B10:B11"/>
    <mergeCell ref="A19:B20"/>
    <mergeCell ref="A13:B14"/>
    <mergeCell ref="A16:B17"/>
    <mergeCell ref="K20:K27"/>
    <mergeCell ref="B22:B23"/>
    <mergeCell ref="A22:A26"/>
    <mergeCell ref="B25:B26"/>
    <mergeCell ref="A1:B1"/>
    <mergeCell ref="A2:D2"/>
    <mergeCell ref="A90:A95"/>
    <mergeCell ref="B64:B65"/>
    <mergeCell ref="A71:A72"/>
    <mergeCell ref="A81:A85"/>
    <mergeCell ref="B58:B59"/>
    <mergeCell ref="A64:A65"/>
    <mergeCell ref="A52:A53"/>
    <mergeCell ref="B52:B53"/>
    <mergeCell ref="A58:A59"/>
    <mergeCell ref="A28:B29"/>
    <mergeCell ref="A31:B32"/>
    <mergeCell ref="A4:A11"/>
    <mergeCell ref="B4:B5"/>
    <mergeCell ref="B6:Q6"/>
  </mergeCells>
  <conditionalFormatting sqref="F52:G53">
    <cfRule type="expression" dxfId="1" priority="2">
      <formula>IF(F52="",TRUE,FALSE)</formula>
    </cfRule>
  </conditionalFormatting>
  <conditionalFormatting sqref="H52:H53 H56:H59 H62:H65">
    <cfRule type="expression" dxfId="0" priority="8" stopIfTrue="1">
      <formula>NOT(H52="")</formula>
    </cfRule>
  </conditionalFormatting>
  <hyperlinks>
    <hyperlink ref="C71" r:id="rId1" xr:uid="{6462E74C-A65B-EE4D-A3FF-7953BEA3D9D5}"/>
    <hyperlink ref="C72" r:id="rId2" xr:uid="{FA9388AB-2B84-9348-8FB6-6EEB116C2274}"/>
    <hyperlink ref="C68" r:id="rId3" xr:uid="{7B46E4C8-366E-2E4E-B147-3D637651A200}"/>
    <hyperlink ref="D81" r:id="rId4" xr:uid="{FA4FFB69-713F-2C4E-80A8-786ABEE3872F}"/>
    <hyperlink ref="D82" r:id="rId5" xr:uid="{1312D16D-E7E8-3C4E-8CFD-5234FDF5E926}"/>
    <hyperlink ref="D83" r:id="rId6" xr:uid="{A1B902F7-FD8F-0840-9F6E-DB82A7CEBAFD}"/>
    <hyperlink ref="D84" r:id="rId7" xr:uid="{F270F4D9-F062-6040-9147-0F400ED801FE}"/>
    <hyperlink ref="D85" r:id="rId8" xr:uid="{B0CBB757-7244-AD47-9D97-68FF438B74F7}"/>
    <hyperlink ref="D90" r:id="rId9" xr:uid="{09351DA4-DFCA-BB46-A371-52C4AD8546C1}"/>
    <hyperlink ref="D91" r:id="rId10" xr:uid="{B732E457-0F8E-1E42-A054-D0F159602646}"/>
    <hyperlink ref="D92" r:id="rId11" xr:uid="{61AD855B-A2C2-1B4C-980D-C74F7AF77A2B}"/>
    <hyperlink ref="D93" r:id="rId12" xr:uid="{B6DB8810-424F-0A4C-AF90-F0D408172D5E}"/>
    <hyperlink ref="D94" r:id="rId13" xr:uid="{2E923059-D36B-3844-8DF6-23CA188AAE53}"/>
    <hyperlink ref="D95" r:id="rId14" xr:uid="{9B431E32-79E3-9547-8D54-39E56CE80947}"/>
  </hyperlinks>
  <pageMargins left="0.7" right="0.7" top="0.75" bottom="0.75" header="0.3" footer="0.3"/>
  <legacyDrawing r:id="rId1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838756-7F8B-8B4E-84BF-6C2A7AC05B8D}">
  <sheetPr codeName="Sheet20">
    <tabColor theme="0" tint="-0.14999847407452621"/>
  </sheetPr>
  <dimension ref="A1:B17"/>
  <sheetViews>
    <sheetView tabSelected="1" zoomScale="110" zoomScaleNormal="110" workbookViewId="0">
      <selection activeCell="C34" sqref="C34"/>
    </sheetView>
  </sheetViews>
  <sheetFormatPr baseColWidth="10" defaultRowHeight="16" x14ac:dyDescent="0.2"/>
  <cols>
    <col min="1" max="1" width="23.33203125" customWidth="1"/>
  </cols>
  <sheetData>
    <row r="1" spans="1:2" x14ac:dyDescent="0.2">
      <c r="A1" s="3" t="s">
        <v>0</v>
      </c>
    </row>
    <row r="2" spans="1:2" x14ac:dyDescent="0.2">
      <c r="A2" s="4"/>
      <c r="B2" s="2" t="s">
        <v>8</v>
      </c>
    </row>
    <row r="3" spans="1:2" x14ac:dyDescent="0.2">
      <c r="A3" s="183" t="s">
        <v>1</v>
      </c>
      <c r="B3" s="325">
        <f>Energy!M2+'WTT Energy'!M2</f>
        <v>0</v>
      </c>
    </row>
    <row r="4" spans="1:2" ht="30" x14ac:dyDescent="0.2">
      <c r="A4" s="183" t="s">
        <v>462</v>
      </c>
      <c r="B4" s="179">
        <f>'Vehicles owned by organisation'!K2</f>
        <v>0</v>
      </c>
    </row>
    <row r="5" spans="1:2" x14ac:dyDescent="0.2">
      <c r="A5" s="178" t="s">
        <v>4</v>
      </c>
      <c r="B5" s="179">
        <f>Electricity!L2+'WTT Electricity'!M2</f>
        <v>0</v>
      </c>
    </row>
    <row r="6" spans="1:2" x14ac:dyDescent="0.2">
      <c r="A6" s="5" t="s">
        <v>5</v>
      </c>
      <c r="B6" s="138">
        <f>Heat!K2+'WTT Heat'!K2</f>
        <v>0</v>
      </c>
    </row>
    <row r="7" spans="1:2" x14ac:dyDescent="0.2">
      <c r="A7" s="180" t="s">
        <v>6</v>
      </c>
      <c r="B7" s="179">
        <f>Travel!L2+'Travel - Flights'!L2+'WTT Travel'!L2</f>
        <v>0</v>
      </c>
    </row>
    <row r="8" spans="1:2" x14ac:dyDescent="0.2">
      <c r="A8" s="180" t="s">
        <v>2</v>
      </c>
      <c r="B8" s="179">
        <f>Supply!L2+'WTT Supply'!L2</f>
        <v>0</v>
      </c>
    </row>
    <row r="9" spans="1:2" x14ac:dyDescent="0.2">
      <c r="A9" s="6" t="s">
        <v>10</v>
      </c>
      <c r="B9" s="139">
        <f>'Organisational working'!K2</f>
        <v>0</v>
      </c>
    </row>
    <row r="10" spans="1:2" x14ac:dyDescent="0.2">
      <c r="A10" s="6" t="s">
        <v>7</v>
      </c>
      <c r="B10" s="139">
        <f>Water!K2</f>
        <v>0</v>
      </c>
    </row>
    <row r="11" spans="1:2" ht="17" x14ac:dyDescent="0.2">
      <c r="A11" s="181" t="s">
        <v>11</v>
      </c>
      <c r="B11" s="155">
        <f>'Waste disposal'!L2</f>
        <v>0</v>
      </c>
    </row>
    <row r="12" spans="1:2" ht="17" x14ac:dyDescent="0.2">
      <c r="A12" s="182" t="s">
        <v>13</v>
      </c>
      <c r="B12" s="139">
        <f>Accomodation!K2</f>
        <v>0</v>
      </c>
    </row>
    <row r="17" spans="1:1" x14ac:dyDescent="0.2">
      <c r="A17" t="s">
        <v>9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807029-78B4-6845-AAE5-BCF9AF754D87}">
  <sheetPr codeName="Sheet3">
    <tabColor theme="9" tint="0.59999389629810485"/>
  </sheetPr>
  <dimension ref="A1:M26"/>
  <sheetViews>
    <sheetView zoomScale="120" zoomScaleNormal="120" workbookViewId="0">
      <selection activeCell="E6" sqref="E6"/>
    </sheetView>
  </sheetViews>
  <sheetFormatPr baseColWidth="10" defaultRowHeight="16" x14ac:dyDescent="0.2"/>
  <cols>
    <col min="3" max="3" width="16.5" customWidth="1"/>
    <col min="4" max="4" width="14.1640625" bestFit="1" customWidth="1"/>
  </cols>
  <sheetData>
    <row r="1" spans="1:13" x14ac:dyDescent="0.2">
      <c r="A1" s="225" t="s">
        <v>14</v>
      </c>
      <c r="B1" s="226"/>
      <c r="C1" s="7" t="s">
        <v>15</v>
      </c>
      <c r="D1" s="7" t="s">
        <v>16</v>
      </c>
      <c r="E1" s="7"/>
      <c r="F1" s="8">
        <v>1</v>
      </c>
      <c r="G1" s="8">
        <v>2</v>
      </c>
      <c r="H1" s="8">
        <v>3</v>
      </c>
      <c r="I1" s="8">
        <v>4</v>
      </c>
      <c r="J1" s="8" t="s">
        <v>17</v>
      </c>
      <c r="K1" s="8" t="s">
        <v>18</v>
      </c>
      <c r="M1" s="31" t="s">
        <v>29</v>
      </c>
    </row>
    <row r="2" spans="1:13" x14ac:dyDescent="0.2">
      <c r="A2" s="227"/>
      <c r="B2" s="228"/>
      <c r="C2" s="229" t="s">
        <v>19</v>
      </c>
      <c r="D2" s="230"/>
      <c r="E2" s="230"/>
      <c r="F2" s="9">
        <f>+F5+F7+F9+F11+F14+F16</f>
        <v>0</v>
      </c>
      <c r="G2" s="9">
        <f t="shared" ref="G2:I2" si="0">+G5+G7+G9+G11+G14+G16</f>
        <v>0</v>
      </c>
      <c r="H2" s="9">
        <f t="shared" si="0"/>
        <v>0</v>
      </c>
      <c r="I2" s="9">
        <f t="shared" si="0"/>
        <v>0</v>
      </c>
      <c r="J2" s="10"/>
      <c r="K2" s="10">
        <f>SUM(K4:K16)</f>
        <v>0</v>
      </c>
      <c r="M2" s="33">
        <f>SUM(F2:I2)</f>
        <v>0</v>
      </c>
    </row>
    <row r="3" spans="1:13" x14ac:dyDescent="0.2">
      <c r="C3" s="11"/>
      <c r="D3" s="12"/>
      <c r="E3" s="13"/>
      <c r="F3" s="13"/>
      <c r="G3" s="13"/>
      <c r="H3" s="13"/>
      <c r="I3" s="13"/>
      <c r="J3" s="13"/>
      <c r="K3" s="13"/>
    </row>
    <row r="4" spans="1:13" ht="16" customHeight="1" x14ac:dyDescent="0.2">
      <c r="A4" s="231" t="s">
        <v>20</v>
      </c>
      <c r="B4" s="231" t="s">
        <v>21</v>
      </c>
      <c r="C4" s="234" t="s">
        <v>22</v>
      </c>
      <c r="D4" s="14" t="s">
        <v>23</v>
      </c>
      <c r="E4" s="15" t="str">
        <f>IF('Insert page'!D3 = Energy!B20,Energy!B20,Energy!B21)</f>
        <v>litres</v>
      </c>
      <c r="F4" s="16">
        <f>'Insert page'!E3</f>
        <v>0</v>
      </c>
      <c r="G4" s="16"/>
      <c r="H4" s="16"/>
      <c r="I4" s="16"/>
      <c r="J4" s="15">
        <f>SUM(F4:I4)</f>
        <v>0</v>
      </c>
      <c r="K4" s="15"/>
    </row>
    <row r="5" spans="1:13" x14ac:dyDescent="0.2">
      <c r="A5" s="232"/>
      <c r="B5" s="232"/>
      <c r="C5" s="235"/>
      <c r="D5" s="17">
        <f>IF(E4=B22,C22,C23)</f>
        <v>2.16</v>
      </c>
      <c r="E5" s="15" t="s">
        <v>25</v>
      </c>
      <c r="F5" s="15">
        <f t="shared" ref="F5:I5" si="1">F4*$D5</f>
        <v>0</v>
      </c>
      <c r="G5" s="15">
        <f t="shared" si="1"/>
        <v>0</v>
      </c>
      <c r="H5" s="15">
        <f t="shared" si="1"/>
        <v>0</v>
      </c>
      <c r="I5" s="15">
        <f t="shared" si="1"/>
        <v>0</v>
      </c>
      <c r="J5" s="15"/>
      <c r="K5" s="15">
        <f>SUM(F5:I5)</f>
        <v>0</v>
      </c>
    </row>
    <row r="6" spans="1:13" ht="16" customHeight="1" x14ac:dyDescent="0.2">
      <c r="A6" s="232"/>
      <c r="B6" s="232"/>
      <c r="C6" s="234" t="s">
        <v>30</v>
      </c>
      <c r="D6" s="14" t="s">
        <v>23</v>
      </c>
      <c r="E6" s="15" t="str">
        <f>IF('Insert page'!D4 = Energy!B20,Energy!B20,Energy!B21)</f>
        <v>litres</v>
      </c>
      <c r="F6" s="16">
        <f>'Insert page'!E4</f>
        <v>0</v>
      </c>
      <c r="G6" s="16"/>
      <c r="H6" s="16"/>
      <c r="I6" s="16"/>
      <c r="J6" s="15">
        <f>SUM(F6:I6)</f>
        <v>0</v>
      </c>
      <c r="K6" s="15"/>
    </row>
    <row r="7" spans="1:13" x14ac:dyDescent="0.2">
      <c r="A7" s="232"/>
      <c r="B7" s="233"/>
      <c r="C7" s="235"/>
      <c r="D7" s="17">
        <f>IF(E6=B20,C20,C21)</f>
        <v>2.56</v>
      </c>
      <c r="E7" s="15" t="s">
        <v>25</v>
      </c>
      <c r="F7" s="15">
        <f t="shared" ref="F7:I7" si="2">F6*$D7</f>
        <v>0</v>
      </c>
      <c r="G7" s="15">
        <f t="shared" si="2"/>
        <v>0</v>
      </c>
      <c r="H7" s="15">
        <f t="shared" si="2"/>
        <v>0</v>
      </c>
      <c r="I7" s="15">
        <f t="shared" si="2"/>
        <v>0</v>
      </c>
      <c r="J7" s="15"/>
      <c r="K7" s="15">
        <f>SUM(F7:I7)</f>
        <v>0</v>
      </c>
    </row>
    <row r="8" spans="1:13" x14ac:dyDescent="0.2">
      <c r="A8" s="232"/>
      <c r="B8" s="231" t="s">
        <v>27</v>
      </c>
      <c r="C8" s="236" t="s">
        <v>22</v>
      </c>
      <c r="D8" s="14" t="s">
        <v>23</v>
      </c>
      <c r="E8" s="15" t="str">
        <f>IF('Insert page'!D5 = Energy!B20,Energy!B20,Energy!B21)</f>
        <v>litres</v>
      </c>
      <c r="F8" s="16">
        <f>'Insert page'!E5</f>
        <v>0</v>
      </c>
      <c r="G8" s="16"/>
      <c r="H8" s="16"/>
      <c r="I8" s="16"/>
      <c r="J8" s="15">
        <f>SUM(F8:I8)</f>
        <v>0</v>
      </c>
      <c r="K8" s="15"/>
    </row>
    <row r="9" spans="1:13" x14ac:dyDescent="0.2">
      <c r="A9" s="232"/>
      <c r="B9" s="232"/>
      <c r="C9" s="237"/>
      <c r="D9" s="17">
        <f>IF(E8=B22,C22,C23)</f>
        <v>2.16</v>
      </c>
      <c r="E9" s="15" t="s">
        <v>25</v>
      </c>
      <c r="F9" s="15">
        <f>F8*$D9</f>
        <v>0</v>
      </c>
      <c r="G9" s="15">
        <f>G8*$D9</f>
        <v>0</v>
      </c>
      <c r="H9" s="15">
        <f>H8*$D9</f>
        <v>0</v>
      </c>
      <c r="I9" s="15">
        <f>I8*$D9</f>
        <v>0</v>
      </c>
      <c r="J9" s="15"/>
      <c r="K9" s="15">
        <f>SUM(F9:I9)</f>
        <v>0</v>
      </c>
    </row>
    <row r="10" spans="1:13" x14ac:dyDescent="0.2">
      <c r="A10" s="232"/>
      <c r="B10" s="232"/>
      <c r="C10" s="238" t="s">
        <v>26</v>
      </c>
      <c r="D10" s="14" t="s">
        <v>23</v>
      </c>
      <c r="E10" s="15" t="str">
        <f>IF('Insert page'!D6 = Energy!B20,Energy!B20,Energy!B21)</f>
        <v>litres</v>
      </c>
      <c r="F10" s="16">
        <f>'Insert page'!E6</f>
        <v>0</v>
      </c>
      <c r="G10" s="16"/>
      <c r="H10" s="16"/>
      <c r="I10" s="16"/>
      <c r="J10" s="15">
        <f>SUM(F10:I10)</f>
        <v>0</v>
      </c>
      <c r="K10" s="15"/>
    </row>
    <row r="11" spans="1:13" x14ac:dyDescent="0.2">
      <c r="A11" s="233"/>
      <c r="B11" s="233"/>
      <c r="C11" s="230"/>
      <c r="D11" s="17">
        <f>IF(E10=B20,C20,C21)</f>
        <v>2.56</v>
      </c>
      <c r="E11" s="15" t="s">
        <v>25</v>
      </c>
      <c r="F11" s="15">
        <f t="shared" ref="F11:I11" si="3">F10*$D11</f>
        <v>0</v>
      </c>
      <c r="G11" s="15">
        <f t="shared" si="3"/>
        <v>0</v>
      </c>
      <c r="H11" s="15">
        <f t="shared" si="3"/>
        <v>0</v>
      </c>
      <c r="I11" s="15">
        <f t="shared" si="3"/>
        <v>0</v>
      </c>
      <c r="J11" s="15"/>
      <c r="K11" s="15">
        <f>SUM(F11:I11)</f>
        <v>0</v>
      </c>
    </row>
    <row r="12" spans="1:13" x14ac:dyDescent="0.2">
      <c r="A12" s="221"/>
      <c r="B12" s="221"/>
      <c r="C12" s="18"/>
      <c r="D12" s="13"/>
      <c r="E12" s="13"/>
      <c r="F12" s="13"/>
      <c r="G12" s="13"/>
      <c r="H12" s="13"/>
      <c r="I12" s="13"/>
      <c r="J12" s="13"/>
      <c r="K12" s="13"/>
    </row>
    <row r="13" spans="1:13" x14ac:dyDescent="0.2">
      <c r="A13" s="222" t="s">
        <v>28</v>
      </c>
      <c r="B13" s="222"/>
      <c r="C13" s="223" t="s">
        <v>22</v>
      </c>
      <c r="D13" s="15" t="s">
        <v>23</v>
      </c>
      <c r="E13" s="15" t="str">
        <f>IF('Insert page'!D7 = Energy!B20,Energy!B20,Energy!B21)</f>
        <v>litres</v>
      </c>
      <c r="F13" s="16">
        <f>'Insert page'!E7</f>
        <v>0</v>
      </c>
      <c r="G13" s="16"/>
      <c r="H13" s="16"/>
      <c r="I13" s="16"/>
      <c r="J13" s="15">
        <f>SUM(F13:I13)</f>
        <v>0</v>
      </c>
      <c r="K13" s="15"/>
    </row>
    <row r="14" spans="1:13" x14ac:dyDescent="0.2">
      <c r="A14" s="222"/>
      <c r="B14" s="222"/>
      <c r="C14" s="224"/>
      <c r="D14" s="16">
        <f>IF(E13=B22,C22,C23)</f>
        <v>2.16</v>
      </c>
      <c r="E14" s="15" t="s">
        <v>25</v>
      </c>
      <c r="F14" s="15">
        <f t="shared" ref="F14:I14" si="4">F13*$D14</f>
        <v>0</v>
      </c>
      <c r="G14" s="15">
        <f t="shared" si="4"/>
        <v>0</v>
      </c>
      <c r="H14" s="15">
        <f t="shared" si="4"/>
        <v>0</v>
      </c>
      <c r="I14" s="15">
        <f t="shared" si="4"/>
        <v>0</v>
      </c>
      <c r="J14" s="15"/>
      <c r="K14" s="15">
        <f>SUM(F14:I14)</f>
        <v>0</v>
      </c>
    </row>
    <row r="15" spans="1:13" x14ac:dyDescent="0.2">
      <c r="A15" s="222"/>
      <c r="B15" s="222"/>
      <c r="C15" s="223" t="s">
        <v>30</v>
      </c>
      <c r="D15" s="15" t="s">
        <v>23</v>
      </c>
      <c r="E15" s="15" t="str">
        <f>IF('Insert page'!D8= Energy!B20,Energy!B20,Energy!B21)</f>
        <v>litres</v>
      </c>
      <c r="F15" s="16">
        <f>'Insert page'!E8</f>
        <v>0</v>
      </c>
      <c r="G15" s="16"/>
      <c r="H15" s="16"/>
      <c r="I15" s="16"/>
      <c r="J15" s="15">
        <f>SUM(F15:I15)</f>
        <v>0</v>
      </c>
      <c r="K15" s="15"/>
    </row>
    <row r="16" spans="1:13" x14ac:dyDescent="0.2">
      <c r="A16" s="222"/>
      <c r="B16" s="222"/>
      <c r="C16" s="224"/>
      <c r="D16" s="16">
        <f>IF(E15=B20,C20,C21)</f>
        <v>2.56</v>
      </c>
      <c r="E16" s="15" t="s">
        <v>25</v>
      </c>
      <c r="F16" s="15">
        <f t="shared" ref="F16:I16" si="5">F15*$D16</f>
        <v>0</v>
      </c>
      <c r="G16" s="15">
        <f t="shared" si="5"/>
        <v>0</v>
      </c>
      <c r="H16" s="15">
        <f t="shared" si="5"/>
        <v>0</v>
      </c>
      <c r="I16" s="15">
        <f t="shared" si="5"/>
        <v>0</v>
      </c>
      <c r="J16" s="15"/>
      <c r="K16" s="15">
        <f>SUM(F16:I16)</f>
        <v>0</v>
      </c>
    </row>
    <row r="17" spans="1:11" x14ac:dyDescent="0.2">
      <c r="A17" s="23"/>
      <c r="B17" s="1"/>
      <c r="C17" s="21"/>
      <c r="D17" s="24"/>
      <c r="E17" s="24"/>
      <c r="F17" s="24"/>
      <c r="G17" s="24"/>
      <c r="H17" s="24"/>
      <c r="I17" s="24"/>
      <c r="J17" s="24"/>
      <c r="K17" s="24"/>
    </row>
    <row r="19" spans="1:11" x14ac:dyDescent="0.2">
      <c r="A19" s="74" t="s">
        <v>85</v>
      </c>
      <c r="B19" s="74" t="s">
        <v>67</v>
      </c>
      <c r="C19" s="77" t="s">
        <v>68</v>
      </c>
    </row>
    <row r="20" spans="1:11" x14ac:dyDescent="0.2">
      <c r="A20" s="160" t="s">
        <v>91</v>
      </c>
      <c r="B20" s="75" t="s">
        <v>86</v>
      </c>
      <c r="C20" s="76">
        <v>3032.89</v>
      </c>
    </row>
    <row r="21" spans="1:11" x14ac:dyDescent="0.2">
      <c r="A21" s="161"/>
      <c r="B21" s="75" t="s">
        <v>87</v>
      </c>
      <c r="C21" s="76">
        <v>2.56</v>
      </c>
      <c r="G21" s="162"/>
      <c r="H21" s="162"/>
    </row>
    <row r="22" spans="1:11" x14ac:dyDescent="0.2">
      <c r="A22" s="160" t="s">
        <v>92</v>
      </c>
      <c r="B22" s="75" t="s">
        <v>86</v>
      </c>
      <c r="C22" s="76">
        <v>2903.08</v>
      </c>
      <c r="G22" s="162"/>
      <c r="H22" s="162"/>
    </row>
    <row r="23" spans="1:11" x14ac:dyDescent="0.2">
      <c r="A23" s="161"/>
      <c r="B23" s="75" t="s">
        <v>87</v>
      </c>
      <c r="C23" s="76">
        <v>2.16</v>
      </c>
      <c r="G23" s="162"/>
      <c r="H23" s="162"/>
    </row>
    <row r="24" spans="1:11" x14ac:dyDescent="0.2">
      <c r="C24" s="78"/>
    </row>
    <row r="26" spans="1:11" x14ac:dyDescent="0.2">
      <c r="D26" s="78"/>
      <c r="E26" s="78"/>
      <c r="F26" s="78"/>
    </row>
  </sheetData>
  <mergeCells count="13">
    <mergeCell ref="A12:B12"/>
    <mergeCell ref="A13:B16"/>
    <mergeCell ref="C13:C14"/>
    <mergeCell ref="C15:C16"/>
    <mergeCell ref="A1:B2"/>
    <mergeCell ref="C2:E2"/>
    <mergeCell ref="A4:A11"/>
    <mergeCell ref="B4:B7"/>
    <mergeCell ref="C4:C5"/>
    <mergeCell ref="C6:C7"/>
    <mergeCell ref="B8:B11"/>
    <mergeCell ref="C8:C9"/>
    <mergeCell ref="C10:C11"/>
  </mergeCells>
  <dataValidations count="2">
    <dataValidation type="list" allowBlank="1" showInputMessage="1" showErrorMessage="1" sqref="D7" xr:uid="{6A47C7C0-44E9-9A42-9475-2A2A21620306}">
      <formula1>INDIRECT($E$6)</formula1>
    </dataValidation>
    <dataValidation type="list" allowBlank="1" showInputMessage="1" showErrorMessage="1" sqref="D5" xr:uid="{C56F8FD6-D1CF-4649-8ED5-3787689643AF}">
      <formula1>INDIRECT($E$4)</formula1>
    </dataValidation>
  </dataValidations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EA1574-2ABB-8C47-B7B7-303FF3B68463}">
  <sheetPr codeName="Sheet4">
    <tabColor theme="9" tint="0.59999389629810485"/>
  </sheetPr>
  <dimension ref="A1:AM46"/>
  <sheetViews>
    <sheetView zoomScaleNormal="100" workbookViewId="0">
      <selection activeCell="D23" sqref="D23"/>
    </sheetView>
  </sheetViews>
  <sheetFormatPr baseColWidth="10" defaultRowHeight="16" x14ac:dyDescent="0.2"/>
  <cols>
    <col min="1" max="1" width="23" customWidth="1"/>
    <col min="2" max="2" width="14.1640625" bestFit="1" customWidth="1"/>
    <col min="3" max="3" width="19.5" customWidth="1"/>
  </cols>
  <sheetData>
    <row r="1" spans="1:31" ht="33.75" customHeight="1" x14ac:dyDescent="0.2">
      <c r="A1" s="8" t="s">
        <v>31</v>
      </c>
      <c r="B1" s="8" t="s">
        <v>16</v>
      </c>
      <c r="C1" s="8"/>
      <c r="D1" s="8">
        <v>1</v>
      </c>
      <c r="E1" s="8">
        <v>2</v>
      </c>
      <c r="F1" s="8">
        <v>3</v>
      </c>
      <c r="G1" s="8">
        <v>4</v>
      </c>
      <c r="H1" s="8" t="s">
        <v>17</v>
      </c>
      <c r="I1" s="8" t="s">
        <v>18</v>
      </c>
      <c r="J1" s="30"/>
      <c r="K1" s="31" t="s">
        <v>29</v>
      </c>
      <c r="L1" s="32"/>
      <c r="M1" s="32"/>
      <c r="N1" s="32"/>
      <c r="O1" s="32"/>
      <c r="P1" s="32"/>
    </row>
    <row r="2" spans="1:31" ht="33.75" customHeight="1" x14ac:dyDescent="0.2">
      <c r="A2" s="241" t="s">
        <v>19</v>
      </c>
      <c r="B2" s="242"/>
      <c r="C2" s="243"/>
      <c r="D2" s="33">
        <f>D5+D8+D11+D14+D17+D20+D23</f>
        <v>0</v>
      </c>
      <c r="E2" s="33">
        <f>E5+E8+E11+E14+E17+E20+E23</f>
        <v>0</v>
      </c>
      <c r="F2" s="33">
        <f>F5+F8+F11+F14+F17+F20+F23</f>
        <v>0</v>
      </c>
      <c r="G2" s="33">
        <f>G5+G8+G11+G14+G17+G20+G23</f>
        <v>0</v>
      </c>
      <c r="H2" s="10"/>
      <c r="I2" s="10">
        <f>SUM(I4:I23)</f>
        <v>0</v>
      </c>
      <c r="J2" s="34"/>
      <c r="K2" s="33">
        <f>SUM(D2:G2)</f>
        <v>0</v>
      </c>
      <c r="L2" s="35"/>
      <c r="M2" s="35"/>
      <c r="N2" s="35"/>
      <c r="O2" s="35"/>
      <c r="P2" s="3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</row>
    <row r="3" spans="1:31" ht="15.75" customHeight="1" x14ac:dyDescent="0.2">
      <c r="A3" s="36"/>
      <c r="B3" s="13"/>
      <c r="C3" s="13"/>
      <c r="D3" s="13"/>
      <c r="E3" s="13"/>
      <c r="F3" s="13"/>
      <c r="G3" s="13"/>
      <c r="H3" s="13"/>
      <c r="I3" s="13"/>
      <c r="J3" s="35"/>
      <c r="K3" s="35"/>
      <c r="L3" s="35"/>
      <c r="M3" s="35"/>
      <c r="N3" s="35"/>
      <c r="O3" s="35"/>
      <c r="P3" s="3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</row>
    <row r="4" spans="1:31" ht="15.75" customHeight="1" x14ac:dyDescent="0.2">
      <c r="A4" s="239" t="s">
        <v>427</v>
      </c>
      <c r="B4" s="15" t="s">
        <v>23</v>
      </c>
      <c r="C4" s="15" t="str">
        <f>IF('Insert page'!D10='Vehicles owned by organisation'!C29,'Vehicles owned by organisation'!C29,'Vehicles owned by organisation'!C30)</f>
        <v>miles</v>
      </c>
      <c r="D4" s="16">
        <f>'Insert page'!E10</f>
        <v>0</v>
      </c>
      <c r="E4" s="16"/>
      <c r="F4" s="16"/>
      <c r="G4" s="16"/>
      <c r="H4" s="15">
        <f>SUM(D4:G4)</f>
        <v>0</v>
      </c>
      <c r="I4" s="15"/>
      <c r="J4" s="34"/>
      <c r="K4" s="35"/>
      <c r="L4" s="35"/>
      <c r="M4" s="35"/>
      <c r="N4" s="35"/>
      <c r="O4" s="35"/>
      <c r="P4" s="3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</row>
    <row r="5" spans="1:31" ht="15.75" customHeight="1" x14ac:dyDescent="0.2">
      <c r="A5" s="240"/>
      <c r="B5" s="37">
        <f>IF(C4=C29,E29,E30)</f>
        <v>0.27435999999999999</v>
      </c>
      <c r="C5" s="15" t="s">
        <v>25</v>
      </c>
      <c r="D5" s="15">
        <f>D4*$B5</f>
        <v>0</v>
      </c>
      <c r="E5" s="15">
        <f t="shared" ref="E5:G5" si="0">E4*$B5</f>
        <v>0</v>
      </c>
      <c r="F5" s="15">
        <f t="shared" si="0"/>
        <v>0</v>
      </c>
      <c r="G5" s="15">
        <f t="shared" si="0"/>
        <v>0</v>
      </c>
      <c r="H5" s="15"/>
      <c r="I5" s="15">
        <f>SUM(D5:G5)</f>
        <v>0</v>
      </c>
      <c r="J5" s="34"/>
      <c r="K5" s="35"/>
      <c r="L5" s="35"/>
      <c r="M5" s="35"/>
      <c r="N5" s="35"/>
      <c r="O5" s="35"/>
      <c r="P5" s="3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</row>
    <row r="6" spans="1:31" ht="15.75" customHeight="1" x14ac:dyDescent="0.2">
      <c r="A6" s="36"/>
      <c r="B6" s="13"/>
      <c r="C6" s="13"/>
      <c r="D6" s="13"/>
      <c r="E6" s="13"/>
      <c r="F6" s="13"/>
      <c r="G6" s="13"/>
      <c r="H6" s="13"/>
      <c r="I6" s="13"/>
      <c r="J6" s="34"/>
      <c r="K6" s="35"/>
      <c r="L6" s="35"/>
      <c r="M6" s="35"/>
      <c r="N6" s="35"/>
      <c r="O6" s="35"/>
      <c r="P6" s="3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</row>
    <row r="7" spans="1:31" ht="15.75" customHeight="1" x14ac:dyDescent="0.2">
      <c r="A7" s="239" t="s">
        <v>428</v>
      </c>
      <c r="B7" s="15" t="s">
        <v>23</v>
      </c>
      <c r="C7" s="15" t="str">
        <f>IF('Insert page'!D11='Vehicles owned by organisation'!C29,'Vehicles owned by organisation'!C29,'Vehicles owned by organisation'!C30)</f>
        <v>miles</v>
      </c>
      <c r="D7" s="16">
        <f>'Insert page'!E11</f>
        <v>0</v>
      </c>
      <c r="E7" s="16"/>
      <c r="F7" s="16"/>
      <c r="G7" s="16"/>
      <c r="H7" s="15">
        <f>SUM(D7:G7)</f>
        <v>0</v>
      </c>
      <c r="I7" s="15"/>
      <c r="J7" s="34"/>
      <c r="K7" s="35"/>
      <c r="L7" s="35"/>
      <c r="M7" s="35"/>
      <c r="N7" s="35"/>
      <c r="O7" s="35"/>
      <c r="P7" s="3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</row>
    <row r="8" spans="1:31" ht="15.75" customHeight="1" x14ac:dyDescent="0.2">
      <c r="A8" s="240"/>
      <c r="B8" s="16">
        <f>IF(C7=C29,D29,D30)</f>
        <v>0.27492</v>
      </c>
      <c r="C8" s="15" t="s">
        <v>25</v>
      </c>
      <c r="D8" s="15">
        <f t="shared" ref="D8:G8" si="1">D7*$B8</f>
        <v>0</v>
      </c>
      <c r="E8" s="15">
        <f t="shared" si="1"/>
        <v>0</v>
      </c>
      <c r="F8" s="15">
        <f t="shared" si="1"/>
        <v>0</v>
      </c>
      <c r="G8" s="15">
        <f t="shared" si="1"/>
        <v>0</v>
      </c>
      <c r="H8" s="15"/>
      <c r="I8" s="15">
        <f>SUM(D8:G8)</f>
        <v>0</v>
      </c>
      <c r="J8" s="34"/>
      <c r="K8" s="35"/>
      <c r="L8" s="35"/>
      <c r="M8" s="35"/>
      <c r="N8" s="35"/>
      <c r="O8" s="35"/>
      <c r="P8" s="3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</row>
    <row r="9" spans="1:31" ht="15.75" customHeight="1" x14ac:dyDescent="0.2">
      <c r="A9" s="21"/>
      <c r="B9" s="24"/>
      <c r="C9" s="24"/>
      <c r="D9" s="24"/>
      <c r="E9" s="24"/>
      <c r="F9" s="24"/>
      <c r="G9" s="24"/>
      <c r="H9" s="24"/>
      <c r="I9" s="24"/>
      <c r="J9" s="38"/>
      <c r="K9" s="39"/>
      <c r="L9" s="39"/>
      <c r="M9" s="39"/>
      <c r="N9" s="39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</row>
    <row r="10" spans="1:31" ht="15.75" customHeight="1" x14ac:dyDescent="0.2">
      <c r="A10" s="239" t="s">
        <v>429</v>
      </c>
      <c r="B10" s="15" t="s">
        <v>23</v>
      </c>
      <c r="C10" s="15" t="str">
        <f>IF('Insert page'!D12='Vehicles owned by organisation'!C29,'Vehicles owned by organisation'!C29,'Vehicles owned by organisation'!C30)</f>
        <v>miles</v>
      </c>
      <c r="D10" s="16">
        <f>'Insert page'!E12</f>
        <v>0</v>
      </c>
      <c r="E10" s="16"/>
      <c r="F10" s="16"/>
      <c r="G10" s="16"/>
      <c r="H10" s="15">
        <f>SUM(D10:G10)</f>
        <v>0</v>
      </c>
      <c r="I10" s="15"/>
      <c r="J10" s="34"/>
      <c r="K10" s="35"/>
      <c r="L10" s="35"/>
      <c r="M10" s="35"/>
      <c r="N10" s="35"/>
      <c r="O10" s="35"/>
      <c r="P10" s="3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</row>
    <row r="11" spans="1:31" ht="15.75" customHeight="1" x14ac:dyDescent="0.2">
      <c r="A11" s="240"/>
      <c r="B11" s="16">
        <f>IF(C10=C29,F29,F30)</f>
        <v>0.11007</v>
      </c>
      <c r="C11" s="15" t="s">
        <v>25</v>
      </c>
      <c r="D11" s="15">
        <f t="shared" ref="D11:G11" si="2">D10*$B11</f>
        <v>0</v>
      </c>
      <c r="E11" s="15">
        <f t="shared" si="2"/>
        <v>0</v>
      </c>
      <c r="F11" s="15">
        <f t="shared" si="2"/>
        <v>0</v>
      </c>
      <c r="G11" s="15">
        <f t="shared" si="2"/>
        <v>0</v>
      </c>
      <c r="H11" s="15"/>
      <c r="I11" s="15">
        <f>SUM(D11:G11)</f>
        <v>0</v>
      </c>
      <c r="J11" s="34"/>
      <c r="K11" s="35"/>
      <c r="L11" s="35"/>
      <c r="M11" s="35"/>
      <c r="N11" s="35"/>
      <c r="O11" s="35"/>
      <c r="P11" s="3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</row>
    <row r="12" spans="1:31" ht="15.75" customHeight="1" x14ac:dyDescent="0.2">
      <c r="A12" s="36"/>
      <c r="B12" s="13"/>
      <c r="C12" s="13"/>
      <c r="D12" s="13"/>
      <c r="E12" s="13"/>
      <c r="F12" s="13"/>
      <c r="G12" s="13"/>
      <c r="H12" s="13"/>
      <c r="I12" s="13"/>
      <c r="J12" s="34"/>
      <c r="K12" s="35"/>
      <c r="L12" s="35"/>
      <c r="M12" s="35"/>
      <c r="N12" s="35"/>
      <c r="O12" s="35"/>
      <c r="P12" s="3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</row>
    <row r="13" spans="1:31" ht="15.75" customHeight="1" x14ac:dyDescent="0.2">
      <c r="A13" s="239" t="s">
        <v>32</v>
      </c>
      <c r="B13" s="15" t="s">
        <v>23</v>
      </c>
      <c r="C13" s="15" t="str">
        <f>IF('Insert page'!D14='Vehicles owned by organisation'!C29,'Vehicles owned by organisation'!C29,'Vehicles owned by organisation'!C30)</f>
        <v>miles</v>
      </c>
      <c r="D13" s="16">
        <f>'Insert page'!E14</f>
        <v>0</v>
      </c>
      <c r="E13" s="16"/>
      <c r="F13" s="16"/>
      <c r="G13" s="16"/>
      <c r="H13" s="15">
        <f>SUM(D13:G13)</f>
        <v>0</v>
      </c>
      <c r="I13" s="15"/>
      <c r="J13" s="34"/>
      <c r="K13" s="35"/>
      <c r="L13" s="35"/>
      <c r="M13" s="35"/>
      <c r="N13" s="35"/>
      <c r="O13" s="35"/>
      <c r="P13" s="3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</row>
    <row r="14" spans="1:31" ht="15.75" customHeight="1" x14ac:dyDescent="0.2">
      <c r="A14" s="240"/>
      <c r="B14" s="16">
        <f>IF(C13=C34,D34,D35)</f>
        <v>0.37268000000000001</v>
      </c>
      <c r="C14" s="15" t="s">
        <v>25</v>
      </c>
      <c r="D14" s="15">
        <f t="shared" ref="D14:G14" si="3">D13*$B14</f>
        <v>0</v>
      </c>
      <c r="E14" s="15">
        <f t="shared" si="3"/>
        <v>0</v>
      </c>
      <c r="F14" s="15">
        <f t="shared" si="3"/>
        <v>0</v>
      </c>
      <c r="G14" s="15">
        <f t="shared" si="3"/>
        <v>0</v>
      </c>
      <c r="H14" s="15"/>
      <c r="I14" s="15">
        <f>SUM(D14:G14)</f>
        <v>0</v>
      </c>
      <c r="J14" s="34"/>
      <c r="K14" s="35"/>
      <c r="L14" s="35"/>
      <c r="M14" s="35"/>
      <c r="N14" s="35"/>
      <c r="O14" s="35"/>
      <c r="P14" s="3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</row>
    <row r="15" spans="1:31" ht="15.75" customHeight="1" x14ac:dyDescent="0.2">
      <c r="A15" s="36"/>
      <c r="B15" s="13"/>
      <c r="C15" s="13"/>
      <c r="D15" s="13"/>
      <c r="E15" s="13"/>
      <c r="F15" s="13"/>
      <c r="G15" s="13"/>
      <c r="H15" s="13"/>
      <c r="I15" s="13"/>
      <c r="J15" s="34"/>
      <c r="K15" s="35"/>
      <c r="L15" s="35"/>
      <c r="M15" s="35"/>
      <c r="N15" s="35"/>
      <c r="O15" s="35"/>
      <c r="P15" s="3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</row>
    <row r="16" spans="1:31" ht="15.75" customHeight="1" x14ac:dyDescent="0.2">
      <c r="A16" s="239" t="s">
        <v>33</v>
      </c>
      <c r="B16" s="15" t="s">
        <v>23</v>
      </c>
      <c r="C16" s="15" t="str">
        <f>IF('Insert page'!D15='Vehicles owned by organisation'!C29,'Vehicles owned by organisation'!C29,'Vehicles owned by organisation'!C30)</f>
        <v>miles</v>
      </c>
      <c r="D16" s="16">
        <f>'Insert page'!E15</f>
        <v>0</v>
      </c>
      <c r="E16" s="16"/>
      <c r="F16" s="16"/>
      <c r="G16" s="16"/>
      <c r="H16" s="15">
        <f>SUM(D16:G16)</f>
        <v>0</v>
      </c>
      <c r="I16" s="15"/>
      <c r="J16" s="34"/>
      <c r="K16" s="35"/>
      <c r="L16" s="35"/>
      <c r="M16" s="35"/>
      <c r="N16" s="35"/>
      <c r="O16" s="35"/>
      <c r="P16" s="3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</row>
    <row r="17" spans="1:39" ht="15.75" customHeight="1" x14ac:dyDescent="0.2">
      <c r="A17" s="240"/>
      <c r="B17" s="16">
        <f>IF(C16=C34,E34,E35)</f>
        <v>0.34329999999999999</v>
      </c>
      <c r="C17" s="15" t="s">
        <v>25</v>
      </c>
      <c r="D17" s="15">
        <f t="shared" ref="D17:G17" si="4">D16*$B17</f>
        <v>0</v>
      </c>
      <c r="E17" s="15">
        <f t="shared" si="4"/>
        <v>0</v>
      </c>
      <c r="F17" s="15">
        <f t="shared" si="4"/>
        <v>0</v>
      </c>
      <c r="G17" s="15">
        <f t="shared" si="4"/>
        <v>0</v>
      </c>
      <c r="H17" s="15"/>
      <c r="I17" s="15">
        <f>SUM(D17:G17)</f>
        <v>0</v>
      </c>
      <c r="J17" s="34"/>
      <c r="K17" s="35"/>
      <c r="L17" s="35"/>
      <c r="M17" s="35"/>
      <c r="N17" s="35"/>
      <c r="O17" s="35"/>
      <c r="P17" s="3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</row>
    <row r="18" spans="1:39" ht="15.75" customHeight="1" x14ac:dyDescent="0.2">
      <c r="A18" s="36"/>
      <c r="B18" s="13"/>
      <c r="C18" s="13"/>
      <c r="D18" s="13"/>
      <c r="E18" s="13"/>
      <c r="F18" s="13"/>
      <c r="G18" s="13"/>
      <c r="H18" s="13"/>
      <c r="I18" s="13"/>
      <c r="J18" s="34"/>
      <c r="K18" s="35"/>
      <c r="L18" s="35"/>
      <c r="M18" s="35"/>
      <c r="N18" s="35"/>
      <c r="O18" s="35"/>
      <c r="P18" s="3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</row>
    <row r="19" spans="1:39" ht="15.75" customHeight="1" x14ac:dyDescent="0.2">
      <c r="A19" s="239" t="s">
        <v>425</v>
      </c>
      <c r="B19" s="15" t="s">
        <v>23</v>
      </c>
      <c r="C19" s="15" t="str">
        <f>IF('Insert page'!D16='Vehicles owned by organisation'!C29,'Vehicles owned by organisation'!C29,'Vehicles owned by organisation'!C30)</f>
        <v>miles</v>
      </c>
      <c r="D19" s="16">
        <f>'Insert page'!E16</f>
        <v>0</v>
      </c>
      <c r="E19" s="16"/>
      <c r="F19" s="16"/>
      <c r="G19" s="16"/>
      <c r="H19" s="15">
        <f>SUM(D19:G19)</f>
        <v>0</v>
      </c>
      <c r="I19" s="15"/>
      <c r="J19" s="34"/>
      <c r="K19" s="35"/>
      <c r="L19" s="35"/>
      <c r="M19" s="35"/>
      <c r="N19" s="35"/>
      <c r="O19" s="35"/>
      <c r="P19" s="3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</row>
    <row r="20" spans="1:39" ht="15.75" customHeight="1" x14ac:dyDescent="0.2">
      <c r="A20" s="240"/>
      <c r="B20" s="16">
        <f>IF(C19=C40,D40,D41)</f>
        <v>1.43329</v>
      </c>
      <c r="C20" s="15" t="s">
        <v>25</v>
      </c>
      <c r="D20" s="15">
        <f>D19*$B20</f>
        <v>0</v>
      </c>
      <c r="E20" s="15">
        <f>E19*$B20</f>
        <v>0</v>
      </c>
      <c r="F20" s="15">
        <f>F19*$B20</f>
        <v>0</v>
      </c>
      <c r="G20" s="15">
        <f>G19*$B20</f>
        <v>0</v>
      </c>
      <c r="H20" s="15"/>
      <c r="I20" s="15">
        <f>SUM(D20:G20)</f>
        <v>0</v>
      </c>
      <c r="J20" s="34"/>
      <c r="K20" s="35"/>
      <c r="L20" s="35"/>
      <c r="M20" s="35"/>
      <c r="N20" s="35"/>
      <c r="O20" s="35"/>
      <c r="P20" s="3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</row>
    <row r="21" spans="1:39" ht="15.75" customHeight="1" x14ac:dyDescent="0.2">
      <c r="A21" s="36"/>
      <c r="B21" s="13"/>
      <c r="C21" s="13"/>
      <c r="D21" s="13"/>
      <c r="E21" s="13"/>
      <c r="F21" s="13"/>
      <c r="G21" s="13"/>
      <c r="H21" s="13"/>
      <c r="I21" s="13"/>
      <c r="J21" s="34"/>
      <c r="K21" s="35"/>
      <c r="L21" s="35"/>
      <c r="M21" s="35"/>
      <c r="N21" s="35"/>
      <c r="O21" s="35"/>
      <c r="P21" s="3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</row>
    <row r="22" spans="1:39" ht="15.75" customHeight="1" x14ac:dyDescent="0.2">
      <c r="A22" s="239" t="s">
        <v>444</v>
      </c>
      <c r="B22" s="15" t="s">
        <v>23</v>
      </c>
      <c r="C22" s="15" t="str">
        <f>IF('Insert page'!D17='Vehicles owned by organisation'!C29,'Vehicles owned by organisation'!C29,'Vehicles owned by organisation'!C30)</f>
        <v>miles</v>
      </c>
      <c r="D22" s="16">
        <f>'Insert page'!E17</f>
        <v>0</v>
      </c>
      <c r="E22" s="16"/>
      <c r="F22" s="16"/>
      <c r="G22" s="16"/>
      <c r="H22" s="15">
        <f>SUM(D22:G22)</f>
        <v>0</v>
      </c>
      <c r="I22" s="15"/>
      <c r="J22" s="34"/>
      <c r="K22" s="35"/>
      <c r="L22" s="35"/>
      <c r="M22" s="35"/>
      <c r="N22" s="35"/>
      <c r="O22" s="35"/>
      <c r="P22" s="3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</row>
    <row r="23" spans="1:39" x14ac:dyDescent="0.2">
      <c r="A23" s="240"/>
      <c r="B23" s="16">
        <f>IF(C22=C45, D45,D46)</f>
        <v>1.67706</v>
      </c>
      <c r="C23" s="15" t="s">
        <v>25</v>
      </c>
      <c r="D23" s="15">
        <f>D22*$B23</f>
        <v>0</v>
      </c>
      <c r="E23" s="15">
        <f t="shared" ref="E23:G23" si="5">E22*$B23</f>
        <v>0</v>
      </c>
      <c r="F23" s="15">
        <f t="shared" si="5"/>
        <v>0</v>
      </c>
      <c r="G23" s="15">
        <f t="shared" si="5"/>
        <v>0</v>
      </c>
      <c r="H23" s="15"/>
      <c r="I23" s="15">
        <f>SUM(D23:G23)</f>
        <v>0</v>
      </c>
      <c r="J23" s="34"/>
      <c r="K23" s="35"/>
      <c r="L23" s="35"/>
      <c r="M23" s="35"/>
      <c r="N23" s="35"/>
      <c r="O23" s="35"/>
      <c r="P23" s="3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</row>
    <row r="24" spans="1:39" ht="15.75" customHeight="1" x14ac:dyDescent="0.2">
      <c r="A24" s="36"/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34"/>
      <c r="S24" s="35"/>
      <c r="T24" s="35"/>
      <c r="U24" s="35"/>
      <c r="V24" s="35"/>
      <c r="W24" s="11"/>
      <c r="X24" s="11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</row>
    <row r="27" spans="1:39" x14ac:dyDescent="0.2">
      <c r="A27" s="84"/>
      <c r="B27" s="84"/>
      <c r="C27" s="84"/>
      <c r="D27" s="90" t="s">
        <v>95</v>
      </c>
      <c r="E27" s="90" t="s">
        <v>96</v>
      </c>
      <c r="F27" s="91" t="s">
        <v>99</v>
      </c>
      <c r="G27" s="90" t="s">
        <v>100</v>
      </c>
      <c r="W27" s="245"/>
      <c r="X27" s="246"/>
      <c r="Y27" s="246"/>
      <c r="Z27" s="246"/>
    </row>
    <row r="28" spans="1:39" x14ac:dyDescent="0.2">
      <c r="A28" s="79" t="s">
        <v>65</v>
      </c>
      <c r="B28" s="79" t="s">
        <v>66</v>
      </c>
      <c r="C28" s="79" t="s">
        <v>67</v>
      </c>
      <c r="D28" s="80" t="s">
        <v>68</v>
      </c>
      <c r="E28" s="80" t="s">
        <v>68</v>
      </c>
      <c r="F28" s="86" t="s">
        <v>68</v>
      </c>
      <c r="G28" s="80" t="s">
        <v>68</v>
      </c>
      <c r="H28" s="90"/>
      <c r="I28" s="90"/>
      <c r="J28" s="90"/>
      <c r="K28" s="158"/>
      <c r="M28" s="60"/>
      <c r="R28" s="91"/>
      <c r="T28" s="90"/>
      <c r="U28" s="90"/>
      <c r="V28" s="90"/>
      <c r="W28" s="91"/>
      <c r="X28" s="91"/>
      <c r="Y28" s="91"/>
      <c r="Z28" s="91"/>
    </row>
    <row r="29" spans="1:39" x14ac:dyDescent="0.2">
      <c r="A29" s="244" t="s">
        <v>433</v>
      </c>
      <c r="B29" s="247" t="s">
        <v>98</v>
      </c>
      <c r="C29" s="81" t="s">
        <v>93</v>
      </c>
      <c r="D29" s="82">
        <v>0.17082</v>
      </c>
      <c r="E29" s="82">
        <v>0.17047999999999999</v>
      </c>
      <c r="F29" s="82">
        <v>6.8400000000000002E-2</v>
      </c>
      <c r="G29" s="82">
        <v>0</v>
      </c>
      <c r="H29" s="82"/>
      <c r="I29" s="82"/>
      <c r="J29" s="82"/>
      <c r="P29" s="83"/>
      <c r="Q29" s="83"/>
      <c r="R29" s="82"/>
      <c r="T29" s="88"/>
      <c r="U29" s="88"/>
      <c r="V29" s="88"/>
      <c r="W29" s="82"/>
      <c r="X29" s="82"/>
      <c r="Y29" s="82"/>
      <c r="Z29" s="82"/>
    </row>
    <row r="30" spans="1:39" x14ac:dyDescent="0.2">
      <c r="A30" s="244"/>
      <c r="B30" s="244"/>
      <c r="C30" s="81" t="s">
        <v>94</v>
      </c>
      <c r="D30" s="82">
        <v>0.27492</v>
      </c>
      <c r="E30" s="82">
        <v>0.27435999999999999</v>
      </c>
      <c r="F30" s="82">
        <v>0.11007</v>
      </c>
      <c r="G30" s="82">
        <v>0</v>
      </c>
      <c r="H30" s="82"/>
      <c r="I30" s="82"/>
      <c r="J30" s="82"/>
      <c r="L30" s="82"/>
      <c r="M30" s="82"/>
      <c r="N30" s="82"/>
      <c r="P30" s="82"/>
      <c r="Q30" s="82"/>
      <c r="R30" s="82"/>
      <c r="T30" s="88"/>
      <c r="U30" s="88"/>
      <c r="V30" s="88"/>
      <c r="W30" s="82"/>
      <c r="X30" s="82"/>
      <c r="Y30" s="82"/>
      <c r="Z30" s="82"/>
    </row>
    <row r="32" spans="1:39" x14ac:dyDescent="0.2">
      <c r="A32" s="84"/>
      <c r="B32" s="84"/>
      <c r="C32" s="84"/>
      <c r="D32" s="79" t="s">
        <v>95</v>
      </c>
      <c r="E32" s="79" t="s">
        <v>96</v>
      </c>
    </row>
    <row r="33" spans="1:19" x14ac:dyDescent="0.2">
      <c r="A33" s="79" t="s">
        <v>65</v>
      </c>
      <c r="B33" s="79" t="s">
        <v>66</v>
      </c>
      <c r="C33" s="79" t="s">
        <v>67</v>
      </c>
      <c r="D33" s="81" t="s">
        <v>68</v>
      </c>
      <c r="E33" s="81" t="s">
        <v>68</v>
      </c>
      <c r="J33" s="159"/>
      <c r="K33" s="159"/>
      <c r="M33" s="159"/>
      <c r="N33" s="159"/>
    </row>
    <row r="34" spans="1:19" x14ac:dyDescent="0.2">
      <c r="A34" s="250" t="s">
        <v>432</v>
      </c>
      <c r="B34" s="248" t="s">
        <v>101</v>
      </c>
      <c r="C34" s="81" t="s">
        <v>93</v>
      </c>
      <c r="D34" s="83">
        <v>0.23155999999999999</v>
      </c>
      <c r="E34" s="83">
        <v>0.21332000000000001</v>
      </c>
    </row>
    <row r="35" spans="1:19" x14ac:dyDescent="0.2">
      <c r="A35" s="249"/>
      <c r="B35" s="249"/>
      <c r="C35" s="81" t="s">
        <v>94</v>
      </c>
      <c r="D35" s="83">
        <v>0.37268000000000001</v>
      </c>
      <c r="E35" s="83">
        <v>0.34329999999999999</v>
      </c>
      <c r="F35" s="89"/>
      <c r="G35" s="83"/>
      <c r="I35" s="83"/>
      <c r="J35" s="83"/>
      <c r="K35" s="24"/>
    </row>
    <row r="37" spans="1:19" x14ac:dyDescent="0.2">
      <c r="E37" s="83"/>
      <c r="F37" s="83"/>
      <c r="G37" s="83"/>
      <c r="H37" s="83"/>
      <c r="I37" s="83"/>
      <c r="J37" s="83"/>
      <c r="M37" s="83"/>
      <c r="N37" s="83"/>
      <c r="O37" s="83"/>
      <c r="Q37" s="83"/>
      <c r="R37" s="83"/>
      <c r="S37" s="83"/>
    </row>
    <row r="38" spans="1:19" x14ac:dyDescent="0.2">
      <c r="A38" s="84"/>
      <c r="B38" s="84"/>
      <c r="C38" s="84"/>
      <c r="D38" s="79" t="s">
        <v>102</v>
      </c>
      <c r="E38" s="83"/>
      <c r="F38" s="83"/>
      <c r="G38" s="83"/>
      <c r="H38" s="83"/>
      <c r="I38" s="83"/>
      <c r="J38" s="83"/>
      <c r="K38" s="83"/>
      <c r="L38" s="83"/>
      <c r="M38" s="83"/>
      <c r="N38" s="83"/>
      <c r="O38" s="83"/>
      <c r="Q38" s="83"/>
      <c r="R38" s="83"/>
      <c r="S38" s="83"/>
    </row>
    <row r="39" spans="1:19" x14ac:dyDescent="0.2">
      <c r="A39" s="79" t="s">
        <v>65</v>
      </c>
      <c r="B39" s="79" t="s">
        <v>66</v>
      </c>
      <c r="C39" s="79" t="s">
        <v>67</v>
      </c>
      <c r="D39" s="81" t="s">
        <v>68</v>
      </c>
      <c r="E39" s="83"/>
      <c r="F39" s="83"/>
      <c r="G39" s="83"/>
      <c r="H39" s="83"/>
      <c r="I39" s="83"/>
      <c r="J39" s="83"/>
      <c r="K39" s="83"/>
      <c r="L39" s="83"/>
      <c r="M39" s="83"/>
      <c r="N39" s="83"/>
      <c r="O39" s="83"/>
      <c r="Q39" s="83"/>
      <c r="R39" s="83"/>
      <c r="S39" s="83"/>
    </row>
    <row r="40" spans="1:19" x14ac:dyDescent="0.2">
      <c r="A40" s="250" t="s">
        <v>425</v>
      </c>
      <c r="B40" s="248" t="s">
        <v>103</v>
      </c>
      <c r="C40" s="81" t="s">
        <v>93</v>
      </c>
      <c r="D40" s="83">
        <v>0.89061000000000001</v>
      </c>
      <c r="J40" s="159"/>
      <c r="K40" s="159"/>
    </row>
    <row r="41" spans="1:19" x14ac:dyDescent="0.2">
      <c r="A41" s="249"/>
      <c r="B41" s="249"/>
      <c r="C41" s="81" t="s">
        <v>94</v>
      </c>
      <c r="D41" s="83">
        <v>1.43329</v>
      </c>
    </row>
    <row r="43" spans="1:19" x14ac:dyDescent="0.2">
      <c r="A43" s="84"/>
      <c r="B43" s="84"/>
      <c r="C43" s="84"/>
      <c r="D43" s="79" t="s">
        <v>102</v>
      </c>
      <c r="E43" s="79"/>
      <c r="F43" s="79"/>
      <c r="G43" s="79"/>
    </row>
    <row r="44" spans="1:19" x14ac:dyDescent="0.2">
      <c r="A44" s="79" t="s">
        <v>65</v>
      </c>
      <c r="B44" s="79" t="s">
        <v>66</v>
      </c>
      <c r="C44" s="79" t="s">
        <v>67</v>
      </c>
      <c r="D44" s="81" t="s">
        <v>68</v>
      </c>
    </row>
    <row r="45" spans="1:19" x14ac:dyDescent="0.2">
      <c r="A45" s="250" t="s">
        <v>431</v>
      </c>
      <c r="B45" s="248" t="s">
        <v>103</v>
      </c>
      <c r="C45" s="81" t="s">
        <v>93</v>
      </c>
      <c r="D45" s="83">
        <v>1.0420799999999999</v>
      </c>
      <c r="H45" s="159"/>
      <c r="I45" s="159"/>
    </row>
    <row r="46" spans="1:19" x14ac:dyDescent="0.2">
      <c r="A46" s="249"/>
      <c r="B46" s="249"/>
      <c r="C46" s="81" t="s">
        <v>94</v>
      </c>
      <c r="D46" s="83">
        <v>1.67706</v>
      </c>
    </row>
  </sheetData>
  <mergeCells count="17">
    <mergeCell ref="B45:B46"/>
    <mergeCell ref="B40:B41"/>
    <mergeCell ref="A45:A46"/>
    <mergeCell ref="A40:A41"/>
    <mergeCell ref="A34:A35"/>
    <mergeCell ref="B34:B35"/>
    <mergeCell ref="A29:A30"/>
    <mergeCell ref="W27:Z27"/>
    <mergeCell ref="A19:A20"/>
    <mergeCell ref="A22:A23"/>
    <mergeCell ref="B29:B30"/>
    <mergeCell ref="A13:A14"/>
    <mergeCell ref="A16:A17"/>
    <mergeCell ref="A7:A8"/>
    <mergeCell ref="A10:A11"/>
    <mergeCell ref="A2:C2"/>
    <mergeCell ref="A4:A5"/>
  </mergeCells>
  <dataValidations count="1">
    <dataValidation type="list" allowBlank="1" showInputMessage="1" showErrorMessage="1" sqref="K44 K35" xr:uid="{862113A1-8853-CA45-B6C1-D86C315A5FB6}">
      <formula1>$K$44:$K$44</formula1>
    </dataValidation>
  </dataValidations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F8E9A1-F6CD-5646-8831-6E523C45BF9D}">
  <sheetPr codeName="Sheet5">
    <tabColor theme="8" tint="0.59999389629810485"/>
  </sheetPr>
  <dimension ref="A1:AF20"/>
  <sheetViews>
    <sheetView zoomScale="119" zoomScaleNormal="150" workbookViewId="0">
      <selection activeCell="D26" sqref="D26"/>
    </sheetView>
  </sheetViews>
  <sheetFormatPr baseColWidth="10" defaultRowHeight="16" x14ac:dyDescent="0.2"/>
  <cols>
    <col min="2" max="2" width="12.83203125" customWidth="1"/>
    <col min="3" max="3" width="14.1640625" bestFit="1" customWidth="1"/>
    <col min="4" max="4" width="12" bestFit="1" customWidth="1"/>
    <col min="10" max="10" width="15.83203125" bestFit="1" customWidth="1"/>
    <col min="12" max="12" width="13.33203125" bestFit="1" customWidth="1"/>
  </cols>
  <sheetData>
    <row r="1" spans="1:32" ht="33.75" customHeight="1" x14ac:dyDescent="0.2">
      <c r="A1" s="228" t="s">
        <v>14</v>
      </c>
      <c r="B1" s="258"/>
      <c r="C1" s="256" t="s">
        <v>16</v>
      </c>
      <c r="D1" s="257"/>
      <c r="E1" s="8">
        <v>1</v>
      </c>
      <c r="F1" s="8">
        <v>2</v>
      </c>
      <c r="G1" s="8">
        <v>3</v>
      </c>
      <c r="H1" s="8">
        <v>4</v>
      </c>
      <c r="I1" s="8" t="s">
        <v>17</v>
      </c>
      <c r="J1" s="8" t="s">
        <v>18</v>
      </c>
      <c r="K1" s="40"/>
      <c r="L1" s="41" t="s">
        <v>29</v>
      </c>
      <c r="M1" s="30"/>
      <c r="N1" s="32"/>
      <c r="O1" s="32"/>
      <c r="P1" s="32"/>
      <c r="Q1" s="32"/>
    </row>
    <row r="2" spans="1:32" ht="33.75" customHeight="1" x14ac:dyDescent="0.2">
      <c r="A2" s="259" t="s">
        <v>19</v>
      </c>
      <c r="B2" s="259"/>
      <c r="C2" s="259"/>
      <c r="D2" s="260"/>
      <c r="E2" s="33">
        <f>E5+E7+E9+E12+E15</f>
        <v>0</v>
      </c>
      <c r="F2" s="33">
        <f t="shared" ref="F2:H2" si="0">F5+F7+F9+F12+F15</f>
        <v>0</v>
      </c>
      <c r="G2" s="33">
        <f t="shared" si="0"/>
        <v>0</v>
      </c>
      <c r="H2" s="33">
        <f t="shared" si="0"/>
        <v>0</v>
      </c>
      <c r="I2" s="10"/>
      <c r="J2" s="10">
        <f>SUM(J4:J15)</f>
        <v>0</v>
      </c>
      <c r="K2" s="42"/>
      <c r="L2" s="43">
        <f>SUM(E2:H2)</f>
        <v>0</v>
      </c>
      <c r="M2" s="34"/>
      <c r="N2" s="35"/>
      <c r="O2" s="35"/>
      <c r="P2" s="35"/>
      <c r="Q2" s="3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</row>
    <row r="3" spans="1:32" ht="15.75" customHeight="1" x14ac:dyDescent="0.2">
      <c r="B3" s="36"/>
      <c r="C3" s="13"/>
      <c r="D3" s="13"/>
      <c r="E3" s="13"/>
      <c r="F3" s="13"/>
      <c r="G3" s="13"/>
      <c r="H3" s="13"/>
      <c r="I3" s="13"/>
      <c r="J3" s="13"/>
      <c r="K3" s="35"/>
      <c r="L3" s="13"/>
      <c r="M3" s="35"/>
      <c r="N3" s="35"/>
      <c r="O3" s="35"/>
      <c r="P3" s="35"/>
      <c r="Q3" s="3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</row>
    <row r="4" spans="1:32" ht="15.75" customHeight="1" x14ac:dyDescent="0.2">
      <c r="A4" s="261" t="s">
        <v>38</v>
      </c>
      <c r="B4" s="223" t="s">
        <v>37</v>
      </c>
      <c r="C4" s="15" t="s">
        <v>23</v>
      </c>
      <c r="D4" s="15" t="str">
        <f>IF('Insert page'!D19=Electricity!C20,Electricity!C20)</f>
        <v>kWh</v>
      </c>
      <c r="E4" s="16">
        <f>'Insert page'!E19</f>
        <v>0</v>
      </c>
      <c r="F4" s="16"/>
      <c r="G4" s="16"/>
      <c r="H4" s="16"/>
      <c r="I4" s="15">
        <f>SUM(E4:H4)</f>
        <v>0</v>
      </c>
      <c r="J4" s="15"/>
      <c r="K4" s="34"/>
      <c r="L4" s="35"/>
      <c r="M4" s="35"/>
      <c r="N4" s="35"/>
      <c r="O4" s="35"/>
      <c r="P4" s="35"/>
      <c r="Q4" s="3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</row>
    <row r="5" spans="1:32" ht="15.75" customHeight="1" x14ac:dyDescent="0.2">
      <c r="A5" s="261"/>
      <c r="B5" s="224"/>
      <c r="C5" s="37">
        <f>D20</f>
        <v>0.19338</v>
      </c>
      <c r="D5" s="15" t="s">
        <v>25</v>
      </c>
      <c r="E5" s="15">
        <f t="shared" ref="E5:H5" si="1">E4*$C5</f>
        <v>0</v>
      </c>
      <c r="F5" s="15">
        <f t="shared" si="1"/>
        <v>0</v>
      </c>
      <c r="G5" s="15">
        <f t="shared" si="1"/>
        <v>0</v>
      </c>
      <c r="H5" s="15">
        <f t="shared" si="1"/>
        <v>0</v>
      </c>
      <c r="I5" s="15"/>
      <c r="J5" s="15">
        <f>SUM(E5:H5)</f>
        <v>0</v>
      </c>
      <c r="K5" s="34"/>
      <c r="L5" s="35"/>
      <c r="M5" s="35"/>
      <c r="N5" s="35"/>
      <c r="O5" s="35"/>
      <c r="P5" s="35"/>
      <c r="Q5" s="3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</row>
    <row r="6" spans="1:32" ht="15.75" customHeight="1" x14ac:dyDescent="0.2">
      <c r="A6" s="261"/>
      <c r="B6" s="223" t="s">
        <v>36</v>
      </c>
      <c r="C6" s="15" t="s">
        <v>23</v>
      </c>
      <c r="D6" s="15" t="str">
        <f>IF('Insert page'!D20=Electricity!C20,Electricity!C20)</f>
        <v>kWh</v>
      </c>
      <c r="E6" s="16">
        <f>'Insert page'!E20</f>
        <v>0</v>
      </c>
      <c r="F6" s="16"/>
      <c r="G6" s="16"/>
      <c r="H6" s="16"/>
      <c r="I6" s="15">
        <f>SUM(E6:H6)</f>
        <v>0</v>
      </c>
      <c r="J6" s="15"/>
      <c r="K6" s="34"/>
      <c r="L6" s="35"/>
      <c r="M6" s="35"/>
      <c r="N6" s="35"/>
      <c r="O6" s="35"/>
      <c r="P6" s="35"/>
      <c r="Q6" s="3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</row>
    <row r="7" spans="1:32" ht="15.75" customHeight="1" x14ac:dyDescent="0.2">
      <c r="A7" s="261"/>
      <c r="B7" s="224"/>
      <c r="C7" s="37">
        <f>D20</f>
        <v>0.19338</v>
      </c>
      <c r="D7" s="15" t="s">
        <v>25</v>
      </c>
      <c r="E7" s="15">
        <f t="shared" ref="E7:H7" si="2">E6*$C7</f>
        <v>0</v>
      </c>
      <c r="F7" s="15">
        <f t="shared" si="2"/>
        <v>0</v>
      </c>
      <c r="G7" s="15">
        <f t="shared" si="2"/>
        <v>0</v>
      </c>
      <c r="H7" s="15">
        <f t="shared" si="2"/>
        <v>0</v>
      </c>
      <c r="I7" s="15"/>
      <c r="J7" s="15">
        <f>SUM(E7:H7)</f>
        <v>0</v>
      </c>
      <c r="K7" s="34"/>
      <c r="L7" s="35"/>
      <c r="M7" s="35"/>
      <c r="N7" s="35"/>
      <c r="O7" s="35"/>
      <c r="P7" s="35"/>
      <c r="Q7" s="3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</row>
    <row r="8" spans="1:32" ht="15.75" customHeight="1" x14ac:dyDescent="0.2">
      <c r="A8" s="261"/>
      <c r="B8" s="223" t="s">
        <v>35</v>
      </c>
      <c r="C8" s="15" t="s">
        <v>23</v>
      </c>
      <c r="D8" s="15" t="str">
        <f>IF('Insert page'!D21=Electricity!C20,Electricity!C20)</f>
        <v>kWh</v>
      </c>
      <c r="E8" s="16">
        <f>'Insert page'!E21</f>
        <v>0</v>
      </c>
      <c r="F8" s="16"/>
      <c r="G8" s="16"/>
      <c r="H8" s="16"/>
      <c r="I8" s="15">
        <f>SUM(E8:H8)</f>
        <v>0</v>
      </c>
      <c r="J8" s="15"/>
      <c r="K8" s="34"/>
      <c r="L8" s="35"/>
      <c r="M8" s="35"/>
      <c r="N8" s="35"/>
      <c r="O8" s="35"/>
      <c r="P8" s="35"/>
      <c r="Q8" s="3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</row>
    <row r="9" spans="1:32" ht="15.75" customHeight="1" x14ac:dyDescent="0.2">
      <c r="A9" s="261"/>
      <c r="B9" s="224"/>
      <c r="C9" s="37">
        <f>D20</f>
        <v>0.19338</v>
      </c>
      <c r="D9" s="15" t="s">
        <v>25</v>
      </c>
      <c r="E9" s="15">
        <f t="shared" ref="E9:H9" si="3">E8*$C9</f>
        <v>0</v>
      </c>
      <c r="F9" s="15">
        <f t="shared" si="3"/>
        <v>0</v>
      </c>
      <c r="G9" s="15">
        <f t="shared" si="3"/>
        <v>0</v>
      </c>
      <c r="H9" s="15">
        <f t="shared" si="3"/>
        <v>0</v>
      </c>
      <c r="I9" s="15"/>
      <c r="J9" s="15">
        <f>SUM(E9:H9)</f>
        <v>0</v>
      </c>
      <c r="K9" s="34"/>
      <c r="L9" s="35"/>
      <c r="M9" s="35"/>
      <c r="N9" s="35"/>
      <c r="O9" s="35"/>
      <c r="P9" s="35"/>
      <c r="Q9" s="3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</row>
    <row r="10" spans="1:32" ht="15.75" customHeight="1" x14ac:dyDescent="0.2">
      <c r="B10" s="18"/>
      <c r="C10" s="34"/>
      <c r="D10" s="34"/>
      <c r="E10" s="34"/>
      <c r="F10" s="34"/>
      <c r="G10" s="34"/>
      <c r="H10" s="34"/>
      <c r="I10" s="34"/>
      <c r="J10" s="34"/>
      <c r="K10" s="34"/>
      <c r="L10" s="35"/>
      <c r="M10" s="35"/>
      <c r="N10" s="35"/>
      <c r="O10" s="35"/>
      <c r="P10" s="35"/>
      <c r="Q10" s="3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</row>
    <row r="11" spans="1:32" ht="15.75" customHeight="1" x14ac:dyDescent="0.2">
      <c r="A11" s="251" t="s">
        <v>34</v>
      </c>
      <c r="B11" s="251"/>
      <c r="C11" s="14" t="s">
        <v>23</v>
      </c>
      <c r="D11" s="15" t="str">
        <f>IF('Insert page'!D22=Electricity!C20,Electricity!C20)</f>
        <v>kWh</v>
      </c>
      <c r="E11" s="16">
        <f>'Insert page'!E22</f>
        <v>0</v>
      </c>
      <c r="F11" s="16"/>
      <c r="G11" s="16"/>
      <c r="H11" s="16"/>
      <c r="I11" s="15">
        <f>SUM(E11:H11)</f>
        <v>0</v>
      </c>
      <c r="J11" s="15"/>
      <c r="K11" s="34"/>
      <c r="L11" s="35"/>
      <c r="M11" s="35"/>
      <c r="N11" s="35"/>
      <c r="O11" s="35"/>
      <c r="P11" s="35"/>
      <c r="Q11" s="3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</row>
    <row r="12" spans="1:32" ht="15.75" customHeight="1" x14ac:dyDescent="0.2">
      <c r="A12" s="251"/>
      <c r="B12" s="251"/>
      <c r="C12" s="142">
        <f>D20</f>
        <v>0.19338</v>
      </c>
      <c r="D12" s="15" t="s">
        <v>25</v>
      </c>
      <c r="E12" s="15">
        <f t="shared" ref="E12:H12" si="4">E11*$C9</f>
        <v>0</v>
      </c>
      <c r="F12" s="15">
        <f t="shared" si="4"/>
        <v>0</v>
      </c>
      <c r="G12" s="15">
        <f t="shared" si="4"/>
        <v>0</v>
      </c>
      <c r="H12" s="15">
        <f t="shared" si="4"/>
        <v>0</v>
      </c>
      <c r="I12" s="15"/>
      <c r="J12" s="15">
        <f>SUM(E12:H12)</f>
        <v>0</v>
      </c>
      <c r="K12" s="34"/>
      <c r="L12" s="35"/>
      <c r="M12" s="35"/>
      <c r="N12" s="35"/>
      <c r="O12" s="35"/>
      <c r="P12" s="35"/>
      <c r="Q12" s="3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</row>
    <row r="13" spans="1:32" ht="15.75" customHeight="1" x14ac:dyDescent="0.2">
      <c r="B13" s="18"/>
      <c r="C13" s="34"/>
      <c r="D13" s="34"/>
      <c r="E13" s="34"/>
      <c r="F13" s="34"/>
      <c r="G13" s="34"/>
      <c r="H13" s="34"/>
      <c r="I13" s="34"/>
      <c r="J13" s="34"/>
      <c r="K13" s="34"/>
      <c r="L13" s="35"/>
      <c r="M13" s="35"/>
      <c r="N13" s="35"/>
      <c r="O13" s="35"/>
      <c r="P13" s="35"/>
      <c r="Q13" s="3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</row>
    <row r="14" spans="1:32" ht="15.75" customHeight="1" x14ac:dyDescent="0.2">
      <c r="A14" s="252" t="s">
        <v>3</v>
      </c>
      <c r="B14" s="253"/>
      <c r="C14" s="14" t="s">
        <v>23</v>
      </c>
      <c r="D14" s="15" t="str">
        <f>IF('Insert page'!D23=Electricity!C20,Electricity!C20)</f>
        <v>kWh</v>
      </c>
      <c r="E14" s="16">
        <f>'Insert page'!E23</f>
        <v>0</v>
      </c>
      <c r="F14" s="16"/>
      <c r="G14" s="16"/>
      <c r="H14" s="16"/>
      <c r="I14" s="15">
        <f>SUM(E14:H14)</f>
        <v>0</v>
      </c>
      <c r="J14" s="15"/>
      <c r="K14" s="34"/>
      <c r="L14" s="35"/>
      <c r="M14" s="35"/>
      <c r="N14" s="35"/>
      <c r="O14" s="35"/>
      <c r="P14" s="35"/>
      <c r="Q14" s="3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</row>
    <row r="15" spans="1:32" ht="15.75" customHeight="1" x14ac:dyDescent="0.2">
      <c r="A15" s="254"/>
      <c r="B15" s="255"/>
      <c r="C15" s="142">
        <f>D20</f>
        <v>0.19338</v>
      </c>
      <c r="D15" s="15" t="s">
        <v>25</v>
      </c>
      <c r="E15" s="15">
        <f t="shared" ref="E15:H15" si="5">E14*$C15</f>
        <v>0</v>
      </c>
      <c r="F15" s="15">
        <f t="shared" si="5"/>
        <v>0</v>
      </c>
      <c r="G15" s="15">
        <f t="shared" si="5"/>
        <v>0</v>
      </c>
      <c r="H15" s="15">
        <f t="shared" si="5"/>
        <v>0</v>
      </c>
      <c r="I15" s="15"/>
      <c r="J15" s="15">
        <f>SUM(E15:H15)</f>
        <v>0</v>
      </c>
      <c r="K15" s="34"/>
      <c r="L15" s="35"/>
      <c r="M15" s="35"/>
      <c r="N15" s="35"/>
      <c r="O15" s="35"/>
      <c r="P15" s="35"/>
      <c r="Q15" s="3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</row>
    <row r="19" spans="1:4" ht="32" x14ac:dyDescent="0.2">
      <c r="A19" s="92" t="s">
        <v>65</v>
      </c>
      <c r="B19" s="93" t="s">
        <v>104</v>
      </c>
      <c r="C19" s="93" t="s">
        <v>67</v>
      </c>
      <c r="D19" s="94" t="s">
        <v>68</v>
      </c>
    </row>
    <row r="20" spans="1:4" ht="32" x14ac:dyDescent="0.2">
      <c r="A20" s="95" t="s">
        <v>105</v>
      </c>
      <c r="B20" s="94" t="s">
        <v>106</v>
      </c>
      <c r="C20" s="94" t="s">
        <v>107</v>
      </c>
      <c r="D20" s="96">
        <v>0.19338</v>
      </c>
    </row>
  </sheetData>
  <mergeCells count="9">
    <mergeCell ref="A11:B12"/>
    <mergeCell ref="A14:B15"/>
    <mergeCell ref="C1:D1"/>
    <mergeCell ref="A1:B1"/>
    <mergeCell ref="A2:D2"/>
    <mergeCell ref="A4:A9"/>
    <mergeCell ref="B4:B5"/>
    <mergeCell ref="B6:B7"/>
    <mergeCell ref="B8:B9"/>
  </mergeCells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B4D4A1-52F4-7642-BE93-BE6E265DBF2B}">
  <sheetPr codeName="Sheet6">
    <tabColor theme="8" tint="0.59999389629810485"/>
  </sheetPr>
  <dimension ref="A1:AE14"/>
  <sheetViews>
    <sheetView workbookViewId="0">
      <selection activeCell="D8" sqref="D8"/>
    </sheetView>
  </sheetViews>
  <sheetFormatPr baseColWidth="10" defaultRowHeight="16" x14ac:dyDescent="0.2"/>
  <cols>
    <col min="2" max="2" width="14.1640625" bestFit="1" customWidth="1"/>
    <col min="3" max="3" width="12" bestFit="1" customWidth="1"/>
    <col min="9" max="9" width="15.83203125" bestFit="1" customWidth="1"/>
  </cols>
  <sheetData>
    <row r="1" spans="1:31" ht="33.75" customHeight="1" x14ac:dyDescent="0.2">
      <c r="A1" s="8" t="s">
        <v>15</v>
      </c>
      <c r="B1" s="8" t="s">
        <v>16</v>
      </c>
      <c r="C1" s="8"/>
      <c r="D1" s="8">
        <v>1</v>
      </c>
      <c r="E1" s="8">
        <v>2</v>
      </c>
      <c r="F1" s="8">
        <v>3</v>
      </c>
      <c r="G1" s="8">
        <v>4</v>
      </c>
      <c r="H1" s="8" t="s">
        <v>17</v>
      </c>
      <c r="I1" s="8" t="s">
        <v>18</v>
      </c>
      <c r="J1" s="40"/>
      <c r="K1" s="45" t="s">
        <v>29</v>
      </c>
      <c r="L1" s="50"/>
      <c r="M1" s="50"/>
      <c r="N1" s="50"/>
      <c r="O1" s="50"/>
      <c r="P1" s="50"/>
      <c r="Q1" s="50"/>
    </row>
    <row r="2" spans="1:31" ht="33.75" customHeight="1" x14ac:dyDescent="0.2">
      <c r="A2" s="241" t="s">
        <v>19</v>
      </c>
      <c r="B2" s="242"/>
      <c r="C2" s="243"/>
      <c r="D2" s="33">
        <f>D5+D8</f>
        <v>0</v>
      </c>
      <c r="E2" s="33">
        <f t="shared" ref="E2:G2" si="0">E5+E8</f>
        <v>0</v>
      </c>
      <c r="F2" s="33">
        <f t="shared" si="0"/>
        <v>0</v>
      </c>
      <c r="G2" s="33">
        <f t="shared" si="0"/>
        <v>0</v>
      </c>
      <c r="H2" s="10"/>
      <c r="I2" s="10">
        <f>SUM(I4:I8)</f>
        <v>0</v>
      </c>
      <c r="J2" s="42"/>
      <c r="K2" s="46">
        <f>SUM(D2:G2)</f>
        <v>0</v>
      </c>
      <c r="L2" s="50"/>
      <c r="M2" s="50"/>
      <c r="N2" s="50"/>
      <c r="O2" s="50"/>
      <c r="P2" s="50"/>
      <c r="Q2" s="50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</row>
    <row r="3" spans="1:31" ht="15.75" customHeight="1" x14ac:dyDescent="0.2">
      <c r="A3" s="36"/>
      <c r="B3" s="13"/>
      <c r="C3" s="13"/>
      <c r="D3" s="13"/>
      <c r="E3" s="13"/>
      <c r="F3" s="13"/>
      <c r="G3" s="13"/>
      <c r="H3" s="13"/>
      <c r="I3" s="13"/>
      <c r="J3" s="35"/>
      <c r="K3" s="47"/>
      <c r="L3" s="50"/>
      <c r="M3" s="50"/>
      <c r="N3" s="50"/>
      <c r="O3" s="50"/>
      <c r="P3" s="50"/>
      <c r="Q3" s="50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</row>
    <row r="4" spans="1:31" ht="15.75" customHeight="1" x14ac:dyDescent="0.2">
      <c r="A4" s="239" t="s">
        <v>241</v>
      </c>
      <c r="B4" s="15" t="s">
        <v>23</v>
      </c>
      <c r="C4" s="15" t="str">
        <f>IF('Insert page'!D25=Heat!C13, Heat!C13)</f>
        <v>kWh</v>
      </c>
      <c r="D4" s="16">
        <f>'Insert page'!E25</f>
        <v>0</v>
      </c>
      <c r="E4" s="16"/>
      <c r="F4" s="16"/>
      <c r="G4" s="16"/>
      <c r="H4" s="15">
        <f>SUM(D4:G4)</f>
        <v>0</v>
      </c>
      <c r="I4" s="15"/>
      <c r="J4" s="34"/>
      <c r="K4" s="48"/>
      <c r="L4" s="50"/>
      <c r="M4" s="50"/>
      <c r="N4" s="50"/>
      <c r="O4" s="50"/>
      <c r="P4" s="50"/>
      <c r="Q4" s="50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</row>
    <row r="5" spans="1:31" ht="15.75" customHeight="1" x14ac:dyDescent="0.2">
      <c r="A5" s="240"/>
      <c r="B5" s="148">
        <f>D13</f>
        <v>0.17072999999999999</v>
      </c>
      <c r="C5" s="15" t="s">
        <v>25</v>
      </c>
      <c r="D5" s="15">
        <f t="shared" ref="D5:G5" si="1">D4*$B5</f>
        <v>0</v>
      </c>
      <c r="E5" s="15">
        <f t="shared" si="1"/>
        <v>0</v>
      </c>
      <c r="F5" s="15">
        <f t="shared" si="1"/>
        <v>0</v>
      </c>
      <c r="G5" s="15">
        <f t="shared" si="1"/>
        <v>0</v>
      </c>
      <c r="H5" s="15"/>
      <c r="I5" s="15">
        <f>SUM(D5:G5)</f>
        <v>0</v>
      </c>
      <c r="J5" s="34"/>
      <c r="K5" s="48"/>
      <c r="L5" s="50"/>
      <c r="M5" s="50"/>
      <c r="N5" s="50"/>
      <c r="O5" s="50"/>
      <c r="P5" s="50"/>
      <c r="Q5" s="50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</row>
    <row r="6" spans="1:31" ht="15.75" customHeight="1" x14ac:dyDescent="0.2">
      <c r="A6" s="18"/>
      <c r="B6" s="34"/>
      <c r="C6" s="34"/>
      <c r="D6" s="34"/>
      <c r="E6" s="34"/>
      <c r="F6" s="34"/>
      <c r="G6" s="34"/>
      <c r="H6" s="34"/>
      <c r="I6" s="34"/>
      <c r="J6" s="34"/>
      <c r="K6" s="48"/>
      <c r="L6" s="50"/>
      <c r="M6" s="50"/>
      <c r="N6" s="50"/>
      <c r="O6" s="50"/>
      <c r="P6" s="50"/>
      <c r="Q6" s="50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</row>
    <row r="7" spans="1:31" ht="15.75" customHeight="1" x14ac:dyDescent="0.2">
      <c r="A7" s="239" t="s">
        <v>242</v>
      </c>
      <c r="B7" s="15" t="s">
        <v>23</v>
      </c>
      <c r="C7" s="15" t="str">
        <f>IF('Insert page'!D26=Heat!C13, Heat!C13)</f>
        <v>kWh</v>
      </c>
      <c r="D7" s="16">
        <f>'Insert page'!E26</f>
        <v>0</v>
      </c>
      <c r="E7" s="16"/>
      <c r="F7" s="16"/>
      <c r="G7" s="16"/>
      <c r="H7" s="15">
        <f>SUM(D7:G7)</f>
        <v>0</v>
      </c>
      <c r="I7" s="15"/>
      <c r="J7" s="34"/>
      <c r="K7" s="48"/>
      <c r="L7" s="50"/>
      <c r="M7" s="50"/>
      <c r="N7" s="50"/>
      <c r="O7" s="50"/>
      <c r="P7" s="50"/>
      <c r="Q7" s="50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</row>
    <row r="8" spans="1:31" ht="15.75" customHeight="1" x14ac:dyDescent="0.2">
      <c r="A8" s="240"/>
      <c r="B8" s="148">
        <f>D14</f>
        <v>0.17072999999999999</v>
      </c>
      <c r="C8" s="15" t="s">
        <v>25</v>
      </c>
      <c r="D8" s="15">
        <f t="shared" ref="D8:G8" si="2">D7*$B8</f>
        <v>0</v>
      </c>
      <c r="E8" s="15">
        <f t="shared" si="2"/>
        <v>0</v>
      </c>
      <c r="F8" s="15">
        <f t="shared" si="2"/>
        <v>0</v>
      </c>
      <c r="G8" s="15">
        <f t="shared" si="2"/>
        <v>0</v>
      </c>
      <c r="H8" s="15"/>
      <c r="I8" s="15">
        <f>SUM(D8:G8)</f>
        <v>0</v>
      </c>
      <c r="J8" s="34"/>
      <c r="K8" s="48"/>
      <c r="L8" s="50"/>
      <c r="M8" s="50"/>
      <c r="N8" s="50"/>
      <c r="O8" s="50"/>
      <c r="P8" s="50"/>
      <c r="Q8" s="50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</row>
    <row r="9" spans="1:31" ht="15.75" customHeight="1" x14ac:dyDescent="0.2">
      <c r="A9" s="18"/>
      <c r="B9" s="34"/>
      <c r="C9" s="34"/>
      <c r="D9" s="34"/>
      <c r="E9" s="34"/>
      <c r="F9" s="34"/>
      <c r="G9" s="34"/>
      <c r="H9" s="34"/>
      <c r="I9" s="34"/>
      <c r="J9" s="34"/>
      <c r="K9" s="48"/>
      <c r="L9" s="50"/>
      <c r="M9" s="50"/>
      <c r="N9" s="50"/>
      <c r="O9" s="50"/>
      <c r="P9" s="50"/>
      <c r="Q9" s="50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</row>
    <row r="10" spans="1:31" x14ac:dyDescent="0.2">
      <c r="L10" s="50"/>
      <c r="M10" s="50"/>
      <c r="N10" s="50"/>
      <c r="O10" s="50"/>
      <c r="P10" s="50"/>
      <c r="Q10" s="50"/>
    </row>
    <row r="11" spans="1:31" x14ac:dyDescent="0.2">
      <c r="L11" s="50"/>
      <c r="M11" s="50"/>
      <c r="N11" s="50"/>
      <c r="O11" s="50"/>
      <c r="P11" s="50"/>
      <c r="Q11" s="50"/>
    </row>
    <row r="12" spans="1:31" ht="48" x14ac:dyDescent="0.2">
      <c r="A12" s="93" t="s">
        <v>65</v>
      </c>
      <c r="B12" s="93" t="s">
        <v>66</v>
      </c>
      <c r="C12" s="93" t="s">
        <v>67</v>
      </c>
      <c r="D12" s="94" t="s">
        <v>68</v>
      </c>
      <c r="K12" s="50"/>
      <c r="L12" s="50"/>
      <c r="M12" s="50"/>
      <c r="N12" s="50"/>
      <c r="O12" s="50"/>
      <c r="P12" s="50"/>
    </row>
    <row r="13" spans="1:31" ht="32" x14ac:dyDescent="0.2">
      <c r="A13" s="262" t="s">
        <v>108</v>
      </c>
      <c r="B13" s="94" t="s">
        <v>109</v>
      </c>
      <c r="C13" s="94" t="s">
        <v>107</v>
      </c>
      <c r="D13" s="97">
        <v>0.17072999999999999</v>
      </c>
      <c r="K13" s="50"/>
      <c r="L13" s="50"/>
      <c r="M13" s="50"/>
      <c r="N13" s="50"/>
      <c r="O13" s="50"/>
      <c r="P13" s="50"/>
    </row>
    <row r="14" spans="1:31" ht="32" x14ac:dyDescent="0.2">
      <c r="A14" s="249"/>
      <c r="B14" s="94" t="s">
        <v>110</v>
      </c>
      <c r="C14" s="94" t="s">
        <v>107</v>
      </c>
      <c r="D14" s="97">
        <v>0.17072999999999999</v>
      </c>
      <c r="K14" s="50"/>
      <c r="L14" s="50"/>
      <c r="M14" s="50"/>
      <c r="N14" s="50"/>
      <c r="O14" s="50"/>
      <c r="P14" s="50"/>
    </row>
  </sheetData>
  <mergeCells count="4">
    <mergeCell ref="A13:A14"/>
    <mergeCell ref="A2:C2"/>
    <mergeCell ref="A4:A5"/>
    <mergeCell ref="A7:A8"/>
  </mergeCells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DFFDBA-2DE5-F945-BF53-7208E0F5EBFF}">
  <sheetPr codeName="Sheet7">
    <tabColor theme="5" tint="0.59999389629810485"/>
  </sheetPr>
  <dimension ref="A1:AG57"/>
  <sheetViews>
    <sheetView zoomScale="110" zoomScaleNormal="110" workbookViewId="0">
      <selection activeCell="E37" sqref="E37"/>
    </sheetView>
  </sheetViews>
  <sheetFormatPr baseColWidth="10" defaultRowHeight="16" x14ac:dyDescent="0.2"/>
  <cols>
    <col min="2" max="2" width="15.1640625" customWidth="1"/>
    <col min="3" max="3" width="14.1640625" bestFit="1" customWidth="1"/>
    <col min="4" max="4" width="22" bestFit="1" customWidth="1"/>
    <col min="10" max="10" width="15.83203125" bestFit="1" customWidth="1"/>
    <col min="12" max="12" width="13.33203125" bestFit="1" customWidth="1"/>
  </cols>
  <sheetData>
    <row r="1" spans="1:32" ht="33.75" customHeight="1" x14ac:dyDescent="0.2">
      <c r="A1" s="228" t="s">
        <v>15</v>
      </c>
      <c r="B1" s="258"/>
      <c r="C1" s="267" t="s">
        <v>16</v>
      </c>
      <c r="D1" s="268"/>
      <c r="E1" s="8">
        <v>1</v>
      </c>
      <c r="F1" s="8">
        <v>2</v>
      </c>
      <c r="G1" s="8">
        <v>3</v>
      </c>
      <c r="H1" s="8">
        <v>4</v>
      </c>
      <c r="I1" s="8" t="s">
        <v>17</v>
      </c>
      <c r="J1" s="8" t="s">
        <v>18</v>
      </c>
      <c r="K1" s="40"/>
      <c r="L1" s="41" t="s">
        <v>29</v>
      </c>
      <c r="M1" s="30"/>
      <c r="N1" s="32"/>
      <c r="O1" s="32"/>
      <c r="P1" s="32"/>
      <c r="Q1" s="32"/>
    </row>
    <row r="2" spans="1:32" ht="33.75" customHeight="1" x14ac:dyDescent="0.2">
      <c r="A2" s="265" t="s">
        <v>19</v>
      </c>
      <c r="B2" s="265"/>
      <c r="C2" s="265"/>
      <c r="D2" s="266"/>
      <c r="E2" s="33">
        <f>E5+E8+E11+E14+E17+E20+E23+E26+E29+E35+E32</f>
        <v>0</v>
      </c>
      <c r="F2" s="33">
        <f t="shared" ref="F2:H2" si="0">F5+F8+F11+F14+F17+F20+F23+F26+F29+F35+F32</f>
        <v>0</v>
      </c>
      <c r="G2" s="33">
        <f t="shared" si="0"/>
        <v>0</v>
      </c>
      <c r="H2" s="33">
        <f t="shared" si="0"/>
        <v>0</v>
      </c>
      <c r="I2" s="10"/>
      <c r="J2" s="10">
        <f>SUM(J4:J35)</f>
        <v>0</v>
      </c>
      <c r="K2" s="42"/>
      <c r="L2" s="43">
        <f>SUM(E2:H2)</f>
        <v>0</v>
      </c>
      <c r="M2" s="34"/>
      <c r="N2" s="35"/>
      <c r="O2" s="35"/>
      <c r="P2" s="35"/>
      <c r="Q2" s="3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</row>
    <row r="3" spans="1:32" ht="15.75" customHeight="1" x14ac:dyDescent="0.2">
      <c r="B3" s="36"/>
      <c r="C3" s="13"/>
      <c r="D3" s="13"/>
      <c r="E3" s="13"/>
      <c r="F3" s="13"/>
      <c r="G3" s="13"/>
      <c r="H3" s="13"/>
      <c r="I3" s="13"/>
      <c r="J3" s="13"/>
      <c r="K3" s="35"/>
      <c r="L3" s="13"/>
      <c r="M3" s="35"/>
      <c r="N3" s="35"/>
      <c r="O3" s="35"/>
      <c r="P3" s="35"/>
      <c r="Q3" s="3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</row>
    <row r="4" spans="1:32" ht="15.75" customHeight="1" x14ac:dyDescent="0.2">
      <c r="A4" s="187" t="s">
        <v>52</v>
      </c>
      <c r="B4" s="223" t="s">
        <v>53</v>
      </c>
      <c r="C4" s="15" t="s">
        <v>23</v>
      </c>
      <c r="D4" s="15" t="str">
        <f>IF('Insert page'!D28=Travel!C41, Travel!C41)</f>
        <v>passenger.km</v>
      </c>
      <c r="E4" s="16">
        <f>'Insert page'!E28</f>
        <v>0</v>
      </c>
      <c r="F4" s="16"/>
      <c r="G4" s="16"/>
      <c r="H4" s="16"/>
      <c r="I4" s="15">
        <f>SUM(E4:H4)</f>
        <v>0</v>
      </c>
      <c r="J4" s="15"/>
      <c r="K4" s="34"/>
      <c r="L4" s="35"/>
      <c r="M4" s="35"/>
      <c r="N4" s="35"/>
      <c r="O4" s="35"/>
      <c r="P4" s="35"/>
      <c r="Q4" s="3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</row>
    <row r="5" spans="1:32" ht="15.75" customHeight="1" x14ac:dyDescent="0.2">
      <c r="A5" s="187"/>
      <c r="B5" s="224"/>
      <c r="C5" s="37">
        <f>D41</f>
        <v>3.5490000000000001E-2</v>
      </c>
      <c r="D5" s="15" t="s">
        <v>25</v>
      </c>
      <c r="E5" s="15">
        <f t="shared" ref="E5:H5" si="1">E4*$C5</f>
        <v>0</v>
      </c>
      <c r="F5" s="15">
        <f t="shared" si="1"/>
        <v>0</v>
      </c>
      <c r="G5" s="15">
        <f t="shared" si="1"/>
        <v>0</v>
      </c>
      <c r="H5" s="15">
        <f t="shared" si="1"/>
        <v>0</v>
      </c>
      <c r="I5" s="15"/>
      <c r="J5" s="15">
        <f>SUM(E5:H5)</f>
        <v>0</v>
      </c>
      <c r="K5" s="34"/>
      <c r="L5" s="35"/>
      <c r="M5" s="35"/>
      <c r="N5" s="35"/>
      <c r="O5" s="35"/>
      <c r="P5" s="35"/>
      <c r="Q5" s="3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</row>
    <row r="6" spans="1:32" ht="15.75" customHeight="1" x14ac:dyDescent="0.2">
      <c r="A6" s="187"/>
      <c r="B6" s="18"/>
      <c r="C6" s="34"/>
      <c r="D6" s="34"/>
      <c r="E6" s="34"/>
      <c r="F6" s="34"/>
      <c r="G6" s="34"/>
      <c r="H6" s="34"/>
      <c r="I6" s="34"/>
      <c r="J6" s="34"/>
      <c r="K6" s="34"/>
      <c r="L6" s="35"/>
      <c r="M6" s="35"/>
      <c r="N6" s="35"/>
      <c r="O6" s="35"/>
      <c r="P6" s="35"/>
      <c r="Q6" s="3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</row>
    <row r="7" spans="1:32" ht="15.75" customHeight="1" x14ac:dyDescent="0.2">
      <c r="A7" s="187"/>
      <c r="B7" s="223" t="s">
        <v>54</v>
      </c>
      <c r="C7" s="15" t="s">
        <v>23</v>
      </c>
      <c r="D7" s="15" t="str">
        <f>IF('Insert page'!D29=Travel!C41, Travel!C41)</f>
        <v>passenger.km</v>
      </c>
      <c r="E7" s="16">
        <f>'Insert page'!E29</f>
        <v>0</v>
      </c>
      <c r="F7" s="16"/>
      <c r="G7" s="16"/>
      <c r="H7" s="16"/>
      <c r="I7" s="15">
        <f>SUM(E7:H7)</f>
        <v>0</v>
      </c>
      <c r="J7" s="15"/>
      <c r="K7" s="34"/>
      <c r="L7" s="35"/>
      <c r="M7" s="35"/>
      <c r="N7" s="35"/>
      <c r="O7" s="35"/>
      <c r="P7" s="35"/>
      <c r="Q7" s="3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</row>
    <row r="8" spans="1:32" ht="15.75" customHeight="1" x14ac:dyDescent="0.2">
      <c r="A8" s="187"/>
      <c r="B8" s="224"/>
      <c r="C8" s="37">
        <f>D42</f>
        <v>4.4600000000000004E-3</v>
      </c>
      <c r="D8" s="15" t="s">
        <v>25</v>
      </c>
      <c r="E8" s="15">
        <f t="shared" ref="E8:H8" si="2">E7*$C8</f>
        <v>0</v>
      </c>
      <c r="F8" s="15">
        <f t="shared" si="2"/>
        <v>0</v>
      </c>
      <c r="G8" s="15">
        <f t="shared" si="2"/>
        <v>0</v>
      </c>
      <c r="H8" s="15">
        <f t="shared" si="2"/>
        <v>0</v>
      </c>
      <c r="I8" s="15"/>
      <c r="J8" s="15">
        <f>SUM(E8:H8)</f>
        <v>0</v>
      </c>
      <c r="K8" s="34"/>
      <c r="L8" s="35"/>
      <c r="M8" s="35"/>
      <c r="N8" s="35"/>
      <c r="O8" s="35"/>
      <c r="P8" s="35"/>
      <c r="Q8" s="3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</row>
    <row r="9" spans="1:32" ht="15.75" customHeight="1" x14ac:dyDescent="0.2">
      <c r="A9" s="187"/>
      <c r="B9" s="18"/>
      <c r="C9" s="34"/>
      <c r="D9" s="34"/>
      <c r="E9" s="34"/>
      <c r="F9" s="34"/>
      <c r="G9" s="34"/>
      <c r="H9" s="34"/>
      <c r="I9" s="34"/>
      <c r="J9" s="34"/>
      <c r="K9" s="34"/>
      <c r="L9" s="35"/>
      <c r="M9" s="35"/>
      <c r="N9" s="35"/>
      <c r="O9" s="35"/>
      <c r="P9" s="35"/>
      <c r="Q9" s="3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</row>
    <row r="10" spans="1:32" ht="15.75" customHeight="1" x14ac:dyDescent="0.2">
      <c r="A10" s="187"/>
      <c r="B10" s="223" t="s">
        <v>55</v>
      </c>
      <c r="C10" s="15" t="s">
        <v>23</v>
      </c>
      <c r="D10" s="15" t="str">
        <f>IF('Insert page'!D30=Travel!C41, Travel!C41)</f>
        <v>passenger.km</v>
      </c>
      <c r="E10" s="16">
        <f>'Insert page'!E30</f>
        <v>0</v>
      </c>
      <c r="F10" s="16"/>
      <c r="G10" s="16"/>
      <c r="H10" s="16"/>
      <c r="I10" s="15">
        <f>SUM(E10:H10)</f>
        <v>0</v>
      </c>
      <c r="J10" s="15"/>
      <c r="K10" s="34"/>
      <c r="L10" s="35"/>
      <c r="M10" s="35"/>
      <c r="N10" s="35"/>
      <c r="O10" s="35"/>
      <c r="P10" s="35"/>
      <c r="Q10" s="3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</row>
    <row r="11" spans="1:32" ht="15.75" customHeight="1" x14ac:dyDescent="0.2">
      <c r="A11" s="187"/>
      <c r="B11" s="224"/>
      <c r="C11" s="37">
        <f>D43</f>
        <v>2.7810000000000001E-2</v>
      </c>
      <c r="D11" s="15" t="s">
        <v>25</v>
      </c>
      <c r="E11" s="15">
        <f t="shared" ref="E11:H11" si="3">E10*$C11</f>
        <v>0</v>
      </c>
      <c r="F11" s="15">
        <f t="shared" si="3"/>
        <v>0</v>
      </c>
      <c r="G11" s="15">
        <f t="shared" si="3"/>
        <v>0</v>
      </c>
      <c r="H11" s="15">
        <f t="shared" si="3"/>
        <v>0</v>
      </c>
      <c r="I11" s="15"/>
      <c r="J11" s="15">
        <f>SUM(E11:H11)</f>
        <v>0</v>
      </c>
      <c r="K11" s="34"/>
      <c r="L11" s="35"/>
      <c r="M11" s="35"/>
      <c r="N11" s="35"/>
      <c r="O11" s="35"/>
      <c r="P11" s="35"/>
      <c r="Q11" s="3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</row>
    <row r="12" spans="1:32" ht="15.75" customHeight="1" x14ac:dyDescent="0.2">
      <c r="B12" s="18"/>
      <c r="C12" s="34"/>
      <c r="D12" s="34"/>
      <c r="E12" s="34"/>
      <c r="F12" s="34"/>
      <c r="G12" s="34"/>
      <c r="H12" s="34"/>
      <c r="I12" s="34"/>
      <c r="J12" s="34"/>
      <c r="K12" s="34"/>
      <c r="L12" s="35"/>
      <c r="M12" s="35"/>
      <c r="N12" s="35"/>
      <c r="O12" s="35"/>
      <c r="P12" s="35"/>
      <c r="Q12" s="3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</row>
    <row r="13" spans="1:32" ht="15.75" customHeight="1" x14ac:dyDescent="0.2">
      <c r="A13" s="187" t="s">
        <v>49</v>
      </c>
      <c r="B13" s="223" t="s">
        <v>50</v>
      </c>
      <c r="C13" s="15" t="s">
        <v>23</v>
      </c>
      <c r="D13" s="15" t="str">
        <f>IF('Insert page'!D31=Travel!C41, Travel!C41)</f>
        <v>passenger.km</v>
      </c>
      <c r="E13" s="16">
        <f>'Insert page'!E31</f>
        <v>0</v>
      </c>
      <c r="F13" s="16"/>
      <c r="G13" s="16"/>
      <c r="H13" s="16"/>
      <c r="I13" s="15">
        <f>SUM(E13:H13)</f>
        <v>0</v>
      </c>
      <c r="J13" s="15"/>
      <c r="K13" s="34"/>
      <c r="L13" s="35"/>
      <c r="M13" s="35"/>
      <c r="N13" s="35"/>
      <c r="O13" s="35"/>
      <c r="P13" s="35"/>
      <c r="Q13" s="3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</row>
    <row r="14" spans="1:32" ht="15.75" customHeight="1" x14ac:dyDescent="0.2">
      <c r="A14" s="187"/>
      <c r="B14" s="224"/>
      <c r="C14" s="37">
        <f>D46</f>
        <v>9.6500000000000002E-2</v>
      </c>
      <c r="D14" s="15" t="s">
        <v>25</v>
      </c>
      <c r="E14" s="15">
        <f>E13*$C14</f>
        <v>0</v>
      </c>
      <c r="F14" s="15">
        <f t="shared" ref="F14:H14" si="4">F13*$C11</f>
        <v>0</v>
      </c>
      <c r="G14" s="15">
        <f t="shared" si="4"/>
        <v>0</v>
      </c>
      <c r="H14" s="15">
        <f t="shared" si="4"/>
        <v>0</v>
      </c>
      <c r="I14" s="15"/>
      <c r="J14" s="15">
        <f>SUM(E14:H14)</f>
        <v>0</v>
      </c>
      <c r="K14" s="34"/>
      <c r="L14" s="35"/>
      <c r="M14" s="35"/>
      <c r="N14" s="35"/>
      <c r="O14" s="35"/>
      <c r="P14" s="35"/>
      <c r="Q14" s="3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</row>
    <row r="15" spans="1:32" ht="15.75" customHeight="1" x14ac:dyDescent="0.2">
      <c r="A15" s="187"/>
      <c r="B15" s="18"/>
      <c r="C15" s="65"/>
      <c r="D15" s="65"/>
      <c r="E15" s="65"/>
      <c r="F15" s="65"/>
      <c r="G15" s="65"/>
      <c r="H15" s="65"/>
      <c r="I15" s="65"/>
      <c r="J15" s="65"/>
      <c r="K15" s="34"/>
      <c r="L15" s="35"/>
      <c r="M15" s="35"/>
      <c r="N15" s="35"/>
      <c r="O15" s="35"/>
      <c r="P15" s="35"/>
      <c r="Q15" s="3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</row>
    <row r="16" spans="1:32" ht="15.75" customHeight="1" x14ac:dyDescent="0.2">
      <c r="A16" s="187"/>
      <c r="B16" s="269" t="s">
        <v>51</v>
      </c>
      <c r="C16" s="29" t="s">
        <v>23</v>
      </c>
      <c r="D16" s="29" t="str">
        <f>IF('Insert page'!D32=Travel!C41, Travel!C41)</f>
        <v>passenger.km</v>
      </c>
      <c r="E16" s="28">
        <f>'Insert page'!E32</f>
        <v>0</v>
      </c>
      <c r="F16" s="28"/>
      <c r="G16" s="28"/>
      <c r="H16" s="28"/>
      <c r="I16" s="29">
        <f>SUM(E16:H16)</f>
        <v>0</v>
      </c>
      <c r="J16" s="29"/>
      <c r="K16" s="34"/>
      <c r="L16" s="35"/>
      <c r="M16" s="35"/>
      <c r="N16" s="35"/>
      <c r="O16" s="35"/>
      <c r="P16" s="35"/>
      <c r="Q16" s="3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</row>
    <row r="17" spans="1:32" ht="15" customHeight="1" x14ac:dyDescent="0.2">
      <c r="A17" s="187"/>
      <c r="B17" s="270"/>
      <c r="C17" s="167">
        <f>D47</f>
        <v>2.733E-2</v>
      </c>
      <c r="D17" s="29" t="s">
        <v>25</v>
      </c>
      <c r="E17" s="29">
        <f t="shared" ref="E17:H17" si="5">E16*$C17</f>
        <v>0</v>
      </c>
      <c r="F17" s="29">
        <f t="shared" si="5"/>
        <v>0</v>
      </c>
      <c r="G17" s="29">
        <f t="shared" si="5"/>
        <v>0</v>
      </c>
      <c r="H17" s="29">
        <f t="shared" si="5"/>
        <v>0</v>
      </c>
      <c r="I17" s="29"/>
      <c r="J17" s="29">
        <f>SUM(E17:H17)</f>
        <v>0</v>
      </c>
      <c r="K17" s="65"/>
      <c r="L17" s="52"/>
      <c r="M17" s="52"/>
      <c r="N17" s="52"/>
      <c r="O17" s="52"/>
      <c r="P17" s="52"/>
      <c r="Q17" s="52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</row>
    <row r="18" spans="1:32" s="271" customFormat="1" ht="15.75" customHeight="1" x14ac:dyDescent="0.2"/>
    <row r="19" spans="1:32" ht="15.75" customHeight="1" x14ac:dyDescent="0.2">
      <c r="A19" s="187" t="s">
        <v>116</v>
      </c>
      <c r="B19" s="269" t="s">
        <v>117</v>
      </c>
      <c r="C19" s="29" t="s">
        <v>23</v>
      </c>
      <c r="D19" s="29" t="str">
        <f>IF('Insert page'!D33=Travel!C41, Travel!C41)</f>
        <v>passenger.km</v>
      </c>
      <c r="E19" s="28">
        <f>'Insert page'!E33</f>
        <v>0</v>
      </c>
      <c r="F19" s="28"/>
      <c r="G19" s="28"/>
      <c r="H19" s="28"/>
      <c r="I19" s="29">
        <f>SUM(E19:H19)</f>
        <v>0</v>
      </c>
      <c r="J19" s="29"/>
      <c r="K19" s="12"/>
      <c r="L19" s="13"/>
      <c r="M19" s="13"/>
      <c r="N19" s="13"/>
      <c r="O19" s="13"/>
      <c r="P19" s="13"/>
      <c r="Q19" s="13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</row>
    <row r="20" spans="1:32" ht="15.75" customHeight="1" x14ac:dyDescent="0.2">
      <c r="A20" s="187"/>
      <c r="B20" s="270"/>
      <c r="C20" s="166">
        <f>D50</f>
        <v>1.874E-2</v>
      </c>
      <c r="D20" s="29" t="s">
        <v>25</v>
      </c>
      <c r="E20" s="29">
        <f>E19*$C20</f>
        <v>0</v>
      </c>
      <c r="F20" s="29">
        <f t="shared" ref="F20:H20" si="6">F19*$C20</f>
        <v>0</v>
      </c>
      <c r="G20" s="29">
        <f t="shared" si="6"/>
        <v>0</v>
      </c>
      <c r="H20" s="29">
        <f t="shared" si="6"/>
        <v>0</v>
      </c>
      <c r="I20" s="29"/>
      <c r="J20" s="29">
        <f>SUM(E20:H20)</f>
        <v>0</v>
      </c>
      <c r="K20" s="34"/>
      <c r="L20" s="35"/>
      <c r="M20" s="35"/>
      <c r="N20" s="35"/>
      <c r="O20" s="35"/>
      <c r="P20" s="35"/>
      <c r="Q20" s="3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</row>
    <row r="21" spans="1:32" ht="15.75" customHeight="1" x14ac:dyDescent="0.2">
      <c r="A21" s="187"/>
      <c r="B21" s="18"/>
      <c r="C21" s="12"/>
      <c r="D21" s="12"/>
      <c r="E21" s="12"/>
      <c r="F21" s="12"/>
      <c r="G21" s="12"/>
      <c r="H21" s="12"/>
      <c r="I21" s="12"/>
      <c r="J21" s="12"/>
      <c r="K21" s="34"/>
      <c r="L21" s="35"/>
      <c r="M21" s="35"/>
      <c r="N21" s="35"/>
      <c r="O21" s="35"/>
      <c r="P21" s="35"/>
      <c r="Q21" s="3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</row>
    <row r="22" spans="1:32" ht="15.75" customHeight="1" x14ac:dyDescent="0.2">
      <c r="A22" s="187"/>
      <c r="B22" s="223" t="s">
        <v>114</v>
      </c>
      <c r="C22" s="15" t="s">
        <v>23</v>
      </c>
      <c r="D22" s="15" t="str">
        <f>IF('Insert page'!D34=Travel!C41, Travel!C41)</f>
        <v>passenger.km</v>
      </c>
      <c r="E22" s="16">
        <f>'Insert page'!E34</f>
        <v>0</v>
      </c>
      <c r="F22" s="16"/>
      <c r="G22" s="16"/>
      <c r="H22" s="16"/>
      <c r="I22" s="15">
        <f>SUM(E22:H22)</f>
        <v>0</v>
      </c>
      <c r="J22" s="15"/>
      <c r="K22" s="34"/>
      <c r="L22" s="35"/>
      <c r="M22" s="35"/>
      <c r="N22" s="35"/>
      <c r="O22" s="35"/>
      <c r="P22" s="35"/>
      <c r="Q22" s="3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</row>
    <row r="23" spans="1:32" ht="15.75" customHeight="1" x14ac:dyDescent="0.2">
      <c r="A23" s="187"/>
      <c r="B23" s="224"/>
      <c r="C23" s="148">
        <f>D51</f>
        <v>0.12952</v>
      </c>
      <c r="D23" s="15" t="s">
        <v>25</v>
      </c>
      <c r="E23" s="15">
        <f t="shared" ref="E23:H23" si="7">E22*$C23</f>
        <v>0</v>
      </c>
      <c r="F23" s="15">
        <f t="shared" si="7"/>
        <v>0</v>
      </c>
      <c r="G23" s="15">
        <f t="shared" si="7"/>
        <v>0</v>
      </c>
      <c r="H23" s="15">
        <f t="shared" si="7"/>
        <v>0</v>
      </c>
      <c r="I23" s="15"/>
      <c r="J23" s="15">
        <f>SUM(E23:H23)</f>
        <v>0</v>
      </c>
      <c r="K23" s="34"/>
      <c r="L23" s="35"/>
      <c r="M23" s="35"/>
      <c r="N23" s="35"/>
      <c r="O23" s="35"/>
      <c r="P23" s="35"/>
      <c r="Q23" s="3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</row>
    <row r="24" spans="1:32" ht="15" customHeight="1" x14ac:dyDescent="0.2"/>
    <row r="25" spans="1:32" ht="15.75" customHeight="1" x14ac:dyDescent="0.2">
      <c r="A25" s="187" t="s">
        <v>441</v>
      </c>
      <c r="B25" s="19" t="s">
        <v>95</v>
      </c>
      <c r="C25" s="15" t="s">
        <v>23</v>
      </c>
      <c r="D25" s="15" t="str">
        <f>IF('Insert page'!D35=Travel!C56,Travel!C56,Travel!C57)</f>
        <v>miles</v>
      </c>
      <c r="E25" s="16">
        <f>'Insert page'!E35</f>
        <v>0</v>
      </c>
      <c r="F25" s="16"/>
      <c r="G25" s="16"/>
      <c r="H25" s="16"/>
      <c r="I25" s="15">
        <f>SUM(E25:H25)</f>
        <v>0</v>
      </c>
      <c r="J25" s="15"/>
      <c r="K25" s="35"/>
      <c r="L25" s="35"/>
      <c r="M25" s="35"/>
      <c r="N25" s="35"/>
      <c r="O25" s="35"/>
      <c r="P25" s="3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</row>
    <row r="26" spans="1:32" ht="15.75" customHeight="1" x14ac:dyDescent="0.2">
      <c r="A26" s="187"/>
      <c r="B26" s="20"/>
      <c r="C26" s="37">
        <f>IF(D25=C56,km,miles)</f>
        <v>0.27492</v>
      </c>
      <c r="D26" s="15" t="s">
        <v>25</v>
      </c>
      <c r="E26" s="15">
        <f>E25*$C26</f>
        <v>0</v>
      </c>
      <c r="F26" s="15">
        <f>F25*$C26</f>
        <v>0</v>
      </c>
      <c r="G26" s="15">
        <f>G25*$C26</f>
        <v>0</v>
      </c>
      <c r="H26" s="15">
        <f>H25*$C26</f>
        <v>0</v>
      </c>
      <c r="I26" s="15"/>
      <c r="J26" s="15">
        <f>SUM(E26:H26)</f>
        <v>0</v>
      </c>
      <c r="K26" s="35"/>
      <c r="L26" s="35"/>
      <c r="M26" s="35"/>
      <c r="N26" s="35"/>
      <c r="O26" s="35"/>
      <c r="P26" s="3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</row>
    <row r="27" spans="1:32" ht="15.75" customHeight="1" x14ac:dyDescent="0.2">
      <c r="A27" s="187"/>
      <c r="B27" s="18"/>
      <c r="C27" s="13"/>
      <c r="D27" s="13"/>
      <c r="E27" s="13"/>
      <c r="F27" s="13"/>
      <c r="G27" s="13"/>
      <c r="H27" s="13"/>
      <c r="I27" s="13"/>
      <c r="J27" s="13"/>
      <c r="K27" s="35"/>
      <c r="L27" s="35"/>
      <c r="M27" s="35"/>
      <c r="N27" s="35"/>
      <c r="O27" s="35"/>
      <c r="P27" s="3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</row>
    <row r="28" spans="1:32" ht="15.75" customHeight="1" x14ac:dyDescent="0.2">
      <c r="A28" s="187"/>
      <c r="B28" s="19" t="s">
        <v>96</v>
      </c>
      <c r="C28" s="15" t="s">
        <v>23</v>
      </c>
      <c r="D28" s="15" t="str">
        <f>IF('Insert page'!D36=Travel!C56,Travel!C56,Travel!C57)</f>
        <v>miles</v>
      </c>
      <c r="E28" s="16">
        <f>'Insert page'!E36</f>
        <v>0</v>
      </c>
      <c r="F28" s="16"/>
      <c r="G28" s="16"/>
      <c r="H28" s="16"/>
      <c r="I28" s="15">
        <f>SUM(E28:H28)</f>
        <v>0</v>
      </c>
      <c r="J28" s="15"/>
      <c r="K28" s="35"/>
      <c r="L28" s="35"/>
      <c r="M28" s="35"/>
      <c r="N28" s="35"/>
      <c r="O28" s="35"/>
      <c r="P28" s="3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</row>
    <row r="29" spans="1:32" ht="15.75" customHeight="1" x14ac:dyDescent="0.2">
      <c r="A29" s="187"/>
      <c r="B29" s="100"/>
      <c r="C29" s="147">
        <f>IF(D28=C56,E56,E57)</f>
        <v>0.27435999999999999</v>
      </c>
      <c r="D29" s="22" t="s">
        <v>25</v>
      </c>
      <c r="E29" s="22">
        <f>E28*$C29</f>
        <v>0</v>
      </c>
      <c r="F29" s="22">
        <f>F28*$C29</f>
        <v>0</v>
      </c>
      <c r="G29" s="22">
        <f>G28*$C29</f>
        <v>0</v>
      </c>
      <c r="H29" s="22">
        <f>H28*$C29</f>
        <v>0</v>
      </c>
      <c r="I29" s="22"/>
      <c r="J29" s="22">
        <f>SUM(E29:H29)</f>
        <v>0</v>
      </c>
      <c r="K29" s="35"/>
      <c r="L29" s="35"/>
      <c r="M29" s="35"/>
      <c r="N29" s="35"/>
      <c r="O29" s="35"/>
      <c r="P29" s="3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</row>
    <row r="30" spans="1:32" ht="15.75" customHeight="1" x14ac:dyDescent="0.2">
      <c r="A30" s="187"/>
      <c r="B30" s="163"/>
      <c r="C30" s="163"/>
      <c r="D30" s="163"/>
      <c r="E30" s="163"/>
      <c r="F30" s="163"/>
      <c r="G30" s="163"/>
      <c r="H30" s="163"/>
      <c r="I30" s="163"/>
      <c r="J30" s="163"/>
      <c r="K30" s="34"/>
      <c r="L30" s="35"/>
      <c r="M30" s="35"/>
      <c r="N30" s="35"/>
      <c r="O30" s="35"/>
      <c r="P30" s="3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</row>
    <row r="31" spans="1:32" ht="15.75" customHeight="1" x14ac:dyDescent="0.2">
      <c r="A31" s="187"/>
      <c r="B31" s="164" t="s">
        <v>97</v>
      </c>
      <c r="C31" s="53" t="s">
        <v>23</v>
      </c>
      <c r="D31" s="53" t="str">
        <f>IF('Insert page'!D37=Travel!C56,Travel!C56,Travel!C57)</f>
        <v>miles</v>
      </c>
      <c r="E31" s="54">
        <f>'Insert page'!E37</f>
        <v>0</v>
      </c>
      <c r="F31" s="54"/>
      <c r="G31" s="54"/>
      <c r="H31" s="54"/>
      <c r="I31" s="53">
        <f>SUM(E31:H31)</f>
        <v>0</v>
      </c>
      <c r="J31" s="53"/>
      <c r="K31" s="35"/>
      <c r="L31" s="35"/>
      <c r="M31" s="35"/>
      <c r="N31" s="35"/>
      <c r="O31" s="35"/>
      <c r="P31" s="3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</row>
    <row r="32" spans="1:32" ht="15.75" customHeight="1" x14ac:dyDescent="0.2">
      <c r="A32" s="187"/>
      <c r="B32" s="20"/>
      <c r="C32" s="37">
        <f>IF(D31=C56,F56,F57)</f>
        <v>0.15046000000000001</v>
      </c>
      <c r="D32" s="15" t="s">
        <v>25</v>
      </c>
      <c r="E32" s="15">
        <f>E31*$C32</f>
        <v>0</v>
      </c>
      <c r="F32" s="15">
        <f>F31*$C32</f>
        <v>0</v>
      </c>
      <c r="G32" s="15">
        <f>G31*$C32</f>
        <v>0</v>
      </c>
      <c r="H32" s="15">
        <f>H31*$C32</f>
        <v>0</v>
      </c>
      <c r="I32" s="15"/>
      <c r="J32" s="15">
        <f>SUM(E32:H32)</f>
        <v>0</v>
      </c>
      <c r="K32" s="35"/>
      <c r="L32" s="35"/>
      <c r="M32" s="35"/>
      <c r="N32" s="35"/>
      <c r="O32" s="35"/>
      <c r="P32" s="3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</row>
    <row r="33" spans="1:33" ht="15" customHeight="1" x14ac:dyDescent="0.2">
      <c r="A33" s="187"/>
      <c r="B33" s="18"/>
      <c r="C33" s="13"/>
      <c r="D33" s="13"/>
      <c r="E33" s="13"/>
      <c r="F33" s="13"/>
      <c r="G33" s="13"/>
      <c r="H33" s="13"/>
      <c r="I33" s="13"/>
      <c r="J33" s="47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</row>
    <row r="34" spans="1:33" s="2" customFormat="1" ht="15.75" customHeight="1" x14ac:dyDescent="0.2">
      <c r="A34" s="187"/>
      <c r="B34" s="263" t="s">
        <v>119</v>
      </c>
      <c r="C34" s="58" t="s">
        <v>23</v>
      </c>
      <c r="D34" s="15" t="str">
        <f>IF('Insert page'!D38=Travel!C56,Travel!C56,Travel!C57)</f>
        <v>miles</v>
      </c>
      <c r="E34" s="28">
        <f>'Insert page'!E38</f>
        <v>0</v>
      </c>
      <c r="F34" s="28"/>
      <c r="G34" s="28"/>
      <c r="H34" s="28"/>
      <c r="I34" s="141">
        <f>SUM(E34:H34)</f>
        <v>0</v>
      </c>
      <c r="J34" s="29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/>
      <c r="AG34" s="146"/>
    </row>
    <row r="35" spans="1:33" ht="15.75" customHeight="1" x14ac:dyDescent="0.2">
      <c r="A35" s="187"/>
      <c r="B35" s="264"/>
      <c r="C35" s="151">
        <f>IF(D34=C56, G56,G57)</f>
        <v>8.2720000000000002E-2</v>
      </c>
      <c r="D35" s="53" t="s">
        <v>25</v>
      </c>
      <c r="E35" s="53">
        <f>E34*$C35</f>
        <v>0</v>
      </c>
      <c r="F35" s="53">
        <f>F34*$C35</f>
        <v>0</v>
      </c>
      <c r="G35" s="53">
        <f>G34*$C35</f>
        <v>0</v>
      </c>
      <c r="H35" s="53">
        <f>H34*$C35</f>
        <v>0</v>
      </c>
      <c r="I35" s="144"/>
      <c r="J35" s="29">
        <f>SUM(E35:H35)</f>
        <v>0</v>
      </c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</row>
    <row r="40" spans="1:33" x14ac:dyDescent="0.2">
      <c r="A40" s="93" t="s">
        <v>65</v>
      </c>
      <c r="B40" s="93" t="s">
        <v>66</v>
      </c>
      <c r="C40" s="93" t="s">
        <v>67</v>
      </c>
      <c r="D40" s="94" t="s">
        <v>68</v>
      </c>
    </row>
    <row r="41" spans="1:33" x14ac:dyDescent="0.2">
      <c r="A41" s="262" t="s">
        <v>52</v>
      </c>
      <c r="B41" s="94" t="s">
        <v>122</v>
      </c>
      <c r="C41" s="99" t="s">
        <v>113</v>
      </c>
      <c r="D41" s="96">
        <v>3.5490000000000001E-2</v>
      </c>
    </row>
    <row r="42" spans="1:33" x14ac:dyDescent="0.2">
      <c r="A42" s="262"/>
      <c r="B42" s="94" t="s">
        <v>123</v>
      </c>
      <c r="C42" s="99" t="s">
        <v>113</v>
      </c>
      <c r="D42" s="96">
        <v>4.4600000000000004E-3</v>
      </c>
    </row>
    <row r="43" spans="1:33" ht="32" x14ac:dyDescent="0.2">
      <c r="A43" s="274"/>
      <c r="B43" s="94" t="s">
        <v>124</v>
      </c>
      <c r="C43" s="99" t="s">
        <v>113</v>
      </c>
      <c r="D43" s="96">
        <v>2.7810000000000001E-2</v>
      </c>
    </row>
    <row r="44" spans="1:33" x14ac:dyDescent="0.2">
      <c r="A44" s="21"/>
      <c r="B44" s="94"/>
      <c r="C44" s="99"/>
      <c r="D44" s="96"/>
    </row>
    <row r="45" spans="1:33" x14ac:dyDescent="0.2">
      <c r="A45" s="93" t="s">
        <v>65</v>
      </c>
      <c r="B45" s="93" t="s">
        <v>66</v>
      </c>
      <c r="C45" s="93" t="s">
        <v>67</v>
      </c>
      <c r="D45" s="94" t="s">
        <v>68</v>
      </c>
    </row>
    <row r="46" spans="1:33" x14ac:dyDescent="0.2">
      <c r="A46" s="272" t="s">
        <v>120</v>
      </c>
      <c r="B46" s="94" t="s">
        <v>121</v>
      </c>
      <c r="C46" s="99" t="s">
        <v>113</v>
      </c>
      <c r="D46" s="96">
        <v>9.6500000000000002E-2</v>
      </c>
    </row>
    <row r="47" spans="1:33" x14ac:dyDescent="0.2">
      <c r="A47" s="273"/>
      <c r="B47" s="94" t="s">
        <v>51</v>
      </c>
      <c r="C47" s="99" t="s">
        <v>113</v>
      </c>
      <c r="D47" s="96">
        <v>2.733E-2</v>
      </c>
    </row>
    <row r="48" spans="1:33" x14ac:dyDescent="0.2">
      <c r="A48" s="21"/>
      <c r="B48" s="94"/>
      <c r="C48" s="99"/>
      <c r="D48" s="96"/>
    </row>
    <row r="49" spans="1:7" x14ac:dyDescent="0.2">
      <c r="A49" s="93" t="s">
        <v>65</v>
      </c>
      <c r="B49" s="93" t="s">
        <v>66</v>
      </c>
      <c r="C49" s="93" t="s">
        <v>67</v>
      </c>
      <c r="D49" s="94" t="s">
        <v>68</v>
      </c>
    </row>
    <row r="50" spans="1:7" x14ac:dyDescent="0.2">
      <c r="A50" s="262" t="s">
        <v>111</v>
      </c>
      <c r="B50" s="94" t="s">
        <v>112</v>
      </c>
      <c r="C50" s="99" t="s">
        <v>113</v>
      </c>
      <c r="D50" s="97">
        <v>1.874E-2</v>
      </c>
    </row>
    <row r="51" spans="1:7" x14ac:dyDescent="0.2">
      <c r="A51" s="262"/>
      <c r="B51" s="94" t="s">
        <v>114</v>
      </c>
      <c r="C51" s="99" t="s">
        <v>113</v>
      </c>
      <c r="D51" s="97">
        <v>0.12952</v>
      </c>
    </row>
    <row r="52" spans="1:7" ht="32" x14ac:dyDescent="0.2">
      <c r="A52" s="274"/>
      <c r="B52" s="94" t="s">
        <v>115</v>
      </c>
      <c r="C52" s="99" t="s">
        <v>113</v>
      </c>
      <c r="D52" s="97">
        <v>0.11286</v>
      </c>
    </row>
    <row r="54" spans="1:7" x14ac:dyDescent="0.2">
      <c r="A54" s="103"/>
      <c r="B54" s="103"/>
      <c r="C54" s="103"/>
      <c r="D54" s="93" t="s">
        <v>95</v>
      </c>
      <c r="E54" t="s">
        <v>96</v>
      </c>
      <c r="F54" t="s">
        <v>118</v>
      </c>
      <c r="G54" t="s">
        <v>119</v>
      </c>
    </row>
    <row r="55" spans="1:7" ht="48" x14ac:dyDescent="0.2">
      <c r="A55" s="93" t="s">
        <v>65</v>
      </c>
      <c r="B55" s="93" t="s">
        <v>66</v>
      </c>
      <c r="C55" s="93" t="s">
        <v>67</v>
      </c>
      <c r="D55" s="94" t="s">
        <v>68</v>
      </c>
      <c r="E55" s="94" t="s">
        <v>68</v>
      </c>
      <c r="F55" s="94" t="s">
        <v>68</v>
      </c>
      <c r="G55" s="105" t="s">
        <v>68</v>
      </c>
    </row>
    <row r="56" spans="1:7" x14ac:dyDescent="0.2">
      <c r="A56" s="262" t="s">
        <v>434</v>
      </c>
      <c r="B56" s="275" t="s">
        <v>98</v>
      </c>
      <c r="C56" s="94" t="s">
        <v>93</v>
      </c>
      <c r="D56" s="96">
        <v>0.170824</v>
      </c>
      <c r="E56" s="96">
        <v>0.17047999999999999</v>
      </c>
      <c r="F56" s="106">
        <v>9.3490000000000004E-2</v>
      </c>
      <c r="G56" s="106">
        <v>5.1400000000000001E-2</v>
      </c>
    </row>
    <row r="57" spans="1:7" x14ac:dyDescent="0.2">
      <c r="A57" s="274"/>
      <c r="B57" s="276"/>
      <c r="C57" s="94" t="s">
        <v>94</v>
      </c>
      <c r="D57" s="96">
        <v>0.27492</v>
      </c>
      <c r="E57" s="96">
        <v>0.27435999999999999</v>
      </c>
      <c r="F57" s="106">
        <v>0.15046000000000001</v>
      </c>
      <c r="G57" s="106">
        <v>8.2720000000000002E-2</v>
      </c>
    </row>
  </sheetData>
  <mergeCells count="21">
    <mergeCell ref="A46:A47"/>
    <mergeCell ref="A41:A43"/>
    <mergeCell ref="A56:A57"/>
    <mergeCell ref="B56:B57"/>
    <mergeCell ref="A50:A52"/>
    <mergeCell ref="A13:A17"/>
    <mergeCell ref="A4:A11"/>
    <mergeCell ref="B34:B35"/>
    <mergeCell ref="A1:B1"/>
    <mergeCell ref="A2:D2"/>
    <mergeCell ref="C1:D1"/>
    <mergeCell ref="B4:B5"/>
    <mergeCell ref="B7:B8"/>
    <mergeCell ref="B10:B11"/>
    <mergeCell ref="B13:B14"/>
    <mergeCell ref="B16:B17"/>
    <mergeCell ref="A25:A35"/>
    <mergeCell ref="A18:XFD18"/>
    <mergeCell ref="A19:A23"/>
    <mergeCell ref="B19:B20"/>
    <mergeCell ref="B22:B23"/>
  </mergeCells>
  <conditionalFormatting sqref="F56:G57">
    <cfRule type="expression" dxfId="4" priority="1">
      <formula>IF(F56="",TRUE,FALSE)</formula>
    </cfRule>
  </conditionalFormatting>
  <dataValidations count="1">
    <dataValidation type="list" allowBlank="1" showInputMessage="1" showErrorMessage="1" sqref="C26" xr:uid="{58C559B5-691E-444A-81A7-01D84CBC22AB}">
      <formula1>$D$56:$D$57</formula1>
    </dataValidation>
  </dataValidations>
  <hyperlinks>
    <hyperlink ref="C43" r:id="rId1" xr:uid="{B95B2685-35D3-7C40-8E8E-636312531252}"/>
    <hyperlink ref="C42" r:id="rId2" xr:uid="{71AF9FA8-E9EB-F34D-9E39-99FC596DEBA3}"/>
    <hyperlink ref="C41" r:id="rId3" xr:uid="{E34F8B27-2AF0-194B-9ED9-067CE6331661}"/>
    <hyperlink ref="C47" r:id="rId4" xr:uid="{004250EF-DC66-5F48-92C0-6DA455BDEB36}"/>
    <hyperlink ref="C46" r:id="rId5" xr:uid="{8BE490C2-8C5D-B647-BBDC-FD3607BBE8F2}"/>
    <hyperlink ref="C52" r:id="rId6" xr:uid="{FC59C8B5-4422-AD42-AC20-E4AC2D0DCB55}"/>
    <hyperlink ref="C51" r:id="rId7" xr:uid="{2466DFF8-556B-3E40-A2E0-D72271490012}"/>
    <hyperlink ref="C50" r:id="rId8" xr:uid="{3D9723F2-46F0-E54B-95C5-6B1D76672C4A}"/>
  </hyperlinks>
  <pageMargins left="0.7" right="0.7" top="0.75" bottom="0.75" header="0.3" footer="0.3"/>
  <legacyDrawing r:id="rId9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611CA4-BAC0-2748-8977-63E66CAEB849}">
  <sheetPr codeName="Sheet8">
    <tabColor theme="5" tint="0.59999389629810485"/>
  </sheetPr>
  <dimension ref="A1:AF32"/>
  <sheetViews>
    <sheetView zoomScale="94" zoomScaleNormal="150" workbookViewId="0">
      <selection activeCell="E20" sqref="E20"/>
    </sheetView>
  </sheetViews>
  <sheetFormatPr baseColWidth="10" defaultRowHeight="16" x14ac:dyDescent="0.2"/>
  <cols>
    <col min="2" max="2" width="18.83203125" customWidth="1"/>
    <col min="3" max="3" width="14.1640625" bestFit="1" customWidth="1"/>
    <col min="4" max="4" width="22" bestFit="1" customWidth="1"/>
    <col min="10" max="10" width="15.83203125" bestFit="1" customWidth="1"/>
    <col min="12" max="12" width="13.33203125" bestFit="1" customWidth="1"/>
  </cols>
  <sheetData>
    <row r="1" spans="1:32" ht="33.75" customHeight="1" x14ac:dyDescent="0.2">
      <c r="A1" s="228" t="s">
        <v>47</v>
      </c>
      <c r="B1" s="258"/>
      <c r="C1" s="8" t="s">
        <v>16</v>
      </c>
      <c r="D1" s="8"/>
      <c r="E1" s="8">
        <v>1</v>
      </c>
      <c r="F1" s="8">
        <v>2</v>
      </c>
      <c r="G1" s="8">
        <v>3</v>
      </c>
      <c r="H1" s="8">
        <v>4</v>
      </c>
      <c r="I1" s="8" t="s">
        <v>17</v>
      </c>
      <c r="J1" s="8" t="s">
        <v>18</v>
      </c>
      <c r="K1" s="40"/>
      <c r="L1" s="41" t="s">
        <v>29</v>
      </c>
      <c r="M1" s="30"/>
      <c r="N1" s="32"/>
      <c r="O1" s="32"/>
      <c r="P1" s="32"/>
      <c r="Q1" s="32"/>
    </row>
    <row r="2" spans="1:32" ht="33.75" customHeight="1" x14ac:dyDescent="0.2">
      <c r="A2" s="279" t="s">
        <v>19</v>
      </c>
      <c r="B2" s="279"/>
      <c r="C2" s="279"/>
      <c r="D2" s="280"/>
      <c r="E2" s="33">
        <f>E5+E8+E11+E14+E17+E20</f>
        <v>0</v>
      </c>
      <c r="F2" s="33">
        <f t="shared" ref="F2:H2" si="0">F5+F8+F11+F14+F17+F20</f>
        <v>0</v>
      </c>
      <c r="G2" s="33">
        <f t="shared" si="0"/>
        <v>0</v>
      </c>
      <c r="H2" s="33">
        <f t="shared" si="0"/>
        <v>0</v>
      </c>
      <c r="I2" s="10"/>
      <c r="J2" s="10">
        <f>SUM(J4:J20)</f>
        <v>0</v>
      </c>
      <c r="K2" s="42"/>
      <c r="L2" s="43">
        <f>SUM(E2:H2)</f>
        <v>0</v>
      </c>
      <c r="M2" s="34"/>
      <c r="N2" s="35"/>
      <c r="O2" s="35"/>
      <c r="P2" s="35"/>
      <c r="Q2" s="3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</row>
    <row r="3" spans="1:32" ht="15.75" customHeight="1" x14ac:dyDescent="0.2">
      <c r="B3" s="36"/>
      <c r="C3" s="13"/>
      <c r="D3" s="13"/>
      <c r="E3" s="13"/>
      <c r="F3" s="13"/>
      <c r="G3" s="13"/>
      <c r="H3" s="13"/>
      <c r="I3" s="13"/>
      <c r="J3" s="13"/>
      <c r="K3" s="35"/>
      <c r="L3" s="13"/>
      <c r="M3" s="35"/>
      <c r="N3" s="35"/>
      <c r="O3" s="35"/>
      <c r="P3" s="35"/>
      <c r="Q3" s="3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</row>
    <row r="4" spans="1:32" ht="15.75" customHeight="1" x14ac:dyDescent="0.2">
      <c r="A4" s="187" t="s">
        <v>39</v>
      </c>
      <c r="B4" s="223" t="s">
        <v>42</v>
      </c>
      <c r="C4" s="15" t="s">
        <v>23</v>
      </c>
      <c r="D4" s="15" t="str">
        <f>IF('Insert page'!D39='Travel - Flights'!D27,'Travel - Flights'!D27)</f>
        <v>passenger.km</v>
      </c>
      <c r="E4" s="16">
        <f>'Insert page'!E39</f>
        <v>0</v>
      </c>
      <c r="F4" s="16"/>
      <c r="G4" s="16"/>
      <c r="H4" s="16"/>
      <c r="I4" s="15">
        <f>SUM(E4:H4)</f>
        <v>0</v>
      </c>
      <c r="J4" s="15"/>
      <c r="K4" s="34"/>
      <c r="L4" s="35"/>
      <c r="M4" s="35"/>
      <c r="N4" s="35"/>
      <c r="O4" s="35"/>
      <c r="P4" s="35"/>
      <c r="Q4" s="3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</row>
    <row r="5" spans="1:32" ht="15.75" customHeight="1" x14ac:dyDescent="0.2">
      <c r="A5" s="187"/>
      <c r="B5" s="224"/>
      <c r="C5" s="51">
        <f>E27</f>
        <v>0.15101999999999999</v>
      </c>
      <c r="D5" s="15" t="s">
        <v>25</v>
      </c>
      <c r="E5" s="15">
        <f t="shared" ref="E5:H5" si="1">E4*$C5</f>
        <v>0</v>
      </c>
      <c r="F5" s="15">
        <f t="shared" si="1"/>
        <v>0</v>
      </c>
      <c r="G5" s="15">
        <f t="shared" si="1"/>
        <v>0</v>
      </c>
      <c r="H5" s="15">
        <f t="shared" si="1"/>
        <v>0</v>
      </c>
      <c r="I5" s="15"/>
      <c r="J5" s="15">
        <f>SUM(E5:H5)</f>
        <v>0</v>
      </c>
      <c r="K5" s="34"/>
      <c r="L5" s="35"/>
      <c r="M5" s="35"/>
      <c r="N5" s="35"/>
      <c r="O5" s="35"/>
      <c r="P5" s="35"/>
      <c r="Q5" s="3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</row>
    <row r="6" spans="1:32" ht="15.75" customHeight="1" x14ac:dyDescent="0.2">
      <c r="A6" s="187"/>
      <c r="B6" s="18"/>
      <c r="C6" s="34"/>
      <c r="D6" s="34"/>
      <c r="E6" s="34"/>
      <c r="F6" s="34"/>
      <c r="G6" s="34"/>
      <c r="H6" s="34"/>
      <c r="I6" s="34"/>
      <c r="J6" s="34"/>
      <c r="K6" s="34"/>
      <c r="L6" s="35"/>
      <c r="M6" s="35"/>
      <c r="N6" s="35"/>
      <c r="O6" s="35"/>
      <c r="P6" s="35"/>
      <c r="Q6" s="3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</row>
    <row r="7" spans="1:32" ht="15.75" customHeight="1" x14ac:dyDescent="0.2">
      <c r="A7" s="187"/>
      <c r="B7" s="223" t="s">
        <v>44</v>
      </c>
      <c r="C7" s="15" t="s">
        <v>23</v>
      </c>
      <c r="D7" s="15" t="str">
        <f>IF('Insert page'!D39='Travel - Flights'!D27,'Travel - Flights'!D27)</f>
        <v>passenger.km</v>
      </c>
      <c r="E7" s="16">
        <f>'Insert page'!E40</f>
        <v>0</v>
      </c>
      <c r="F7" s="16"/>
      <c r="G7" s="16"/>
      <c r="H7" s="16"/>
      <c r="I7" s="15">
        <f>SUM(E7:H7)</f>
        <v>0</v>
      </c>
      <c r="J7" s="15"/>
      <c r="K7" s="34"/>
      <c r="L7" s="35"/>
      <c r="M7" s="35"/>
      <c r="N7" s="35"/>
      <c r="O7" s="35"/>
      <c r="P7" s="35"/>
      <c r="Q7" s="3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</row>
    <row r="8" spans="1:32" ht="15.75" customHeight="1" x14ac:dyDescent="0.2">
      <c r="A8" s="187"/>
      <c r="B8" s="224"/>
      <c r="C8" s="37">
        <f>E28</f>
        <v>0.22652</v>
      </c>
      <c r="D8" s="15" t="s">
        <v>25</v>
      </c>
      <c r="E8" s="15">
        <f t="shared" ref="E8:H8" si="2">E7*$C8</f>
        <v>0</v>
      </c>
      <c r="F8" s="15">
        <f t="shared" si="2"/>
        <v>0</v>
      </c>
      <c r="G8" s="15">
        <f t="shared" si="2"/>
        <v>0</v>
      </c>
      <c r="H8" s="15">
        <f t="shared" si="2"/>
        <v>0</v>
      </c>
      <c r="I8" s="15"/>
      <c r="J8" s="15">
        <f>SUM(E8:H8)</f>
        <v>0</v>
      </c>
      <c r="K8" s="34"/>
      <c r="L8" s="35"/>
      <c r="M8" s="35"/>
      <c r="N8" s="35"/>
      <c r="O8" s="35"/>
      <c r="P8" s="35"/>
      <c r="Q8" s="3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</row>
    <row r="9" spans="1:32" ht="15.75" customHeight="1" x14ac:dyDescent="0.2">
      <c r="B9" s="18"/>
      <c r="C9" s="34"/>
      <c r="D9" s="34"/>
      <c r="E9" s="34"/>
      <c r="F9" s="34"/>
      <c r="G9" s="34"/>
      <c r="H9" s="34"/>
      <c r="I9" s="34"/>
      <c r="J9" s="34"/>
      <c r="K9" s="34"/>
      <c r="L9" s="35"/>
      <c r="M9" s="35"/>
      <c r="N9" s="35"/>
      <c r="O9" s="35"/>
      <c r="P9" s="35"/>
      <c r="Q9" s="3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</row>
    <row r="10" spans="1:32" ht="15.75" customHeight="1" x14ac:dyDescent="0.2">
      <c r="A10" s="187" t="s">
        <v>46</v>
      </c>
      <c r="B10" s="223" t="s">
        <v>42</v>
      </c>
      <c r="C10" s="15" t="s">
        <v>23</v>
      </c>
      <c r="D10" s="15" t="str">
        <f>IF('Insert page'!D39='Travel - Flights'!D27,'Travel - Flights'!D27)</f>
        <v>passenger.km</v>
      </c>
      <c r="E10" s="16">
        <f>'Insert page'!E41</f>
        <v>0</v>
      </c>
      <c r="F10" s="16"/>
      <c r="G10" s="16"/>
      <c r="H10" s="16"/>
      <c r="I10" s="15">
        <f>SUM(E10:H10)</f>
        <v>0</v>
      </c>
      <c r="J10" s="15"/>
      <c r="K10" s="34"/>
      <c r="L10" s="35"/>
      <c r="M10" s="35"/>
      <c r="N10" s="35"/>
      <c r="O10" s="35"/>
      <c r="P10" s="35"/>
      <c r="Q10" s="3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</row>
    <row r="11" spans="1:32" ht="15.75" customHeight="1" x14ac:dyDescent="0.2">
      <c r="A11" s="187"/>
      <c r="B11" s="224"/>
      <c r="C11" s="51">
        <f>E29</f>
        <v>0.14787</v>
      </c>
      <c r="D11" s="15" t="s">
        <v>25</v>
      </c>
      <c r="E11" s="15">
        <f t="shared" ref="E11:H11" si="3">E10*$C11</f>
        <v>0</v>
      </c>
      <c r="F11" s="15">
        <f t="shared" si="3"/>
        <v>0</v>
      </c>
      <c r="G11" s="15">
        <f t="shared" si="3"/>
        <v>0</v>
      </c>
      <c r="H11" s="15">
        <f t="shared" si="3"/>
        <v>0</v>
      </c>
      <c r="I11" s="15"/>
      <c r="J11" s="15">
        <f>SUM(E11:H11)</f>
        <v>0</v>
      </c>
      <c r="K11" s="34"/>
      <c r="L11" s="35"/>
      <c r="M11" s="35"/>
      <c r="N11" s="35"/>
      <c r="O11" s="35"/>
      <c r="P11" s="35"/>
      <c r="Q11" s="3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</row>
    <row r="12" spans="1:32" x14ac:dyDescent="0.2">
      <c r="A12" s="187"/>
      <c r="B12" s="18"/>
      <c r="C12" s="12"/>
      <c r="D12" s="34"/>
      <c r="E12" s="34"/>
      <c r="F12" s="34"/>
      <c r="G12" s="34"/>
      <c r="H12" s="34"/>
      <c r="I12" s="34"/>
      <c r="J12" s="34"/>
    </row>
    <row r="13" spans="1:32" x14ac:dyDescent="0.2">
      <c r="A13" s="187"/>
      <c r="B13" s="278" t="s">
        <v>43</v>
      </c>
      <c r="C13" s="15" t="s">
        <v>23</v>
      </c>
      <c r="D13" s="15" t="str">
        <f>IF('Insert page'!D39='Travel - Flights'!D27,'Travel - Flights'!D27)</f>
        <v>passenger.km</v>
      </c>
      <c r="E13" s="16">
        <f>'Insert page'!E42</f>
        <v>0</v>
      </c>
      <c r="F13" s="16"/>
      <c r="G13" s="16"/>
      <c r="H13" s="16"/>
      <c r="I13" s="15">
        <f>SUM(E13:H13)</f>
        <v>0</v>
      </c>
      <c r="J13" s="15"/>
    </row>
    <row r="14" spans="1:32" x14ac:dyDescent="0.2">
      <c r="A14" s="187"/>
      <c r="B14" s="224"/>
      <c r="C14" s="37">
        <f>E30</f>
        <v>0.23658999999999999</v>
      </c>
      <c r="D14" s="15" t="s">
        <v>25</v>
      </c>
      <c r="E14" s="15">
        <f t="shared" ref="E14:H14" si="4">E13*$C14</f>
        <v>0</v>
      </c>
      <c r="F14" s="15">
        <f t="shared" si="4"/>
        <v>0</v>
      </c>
      <c r="G14" s="15">
        <f t="shared" si="4"/>
        <v>0</v>
      </c>
      <c r="H14" s="15">
        <f t="shared" si="4"/>
        <v>0</v>
      </c>
      <c r="I14" s="15"/>
      <c r="J14" s="15">
        <f>SUM(E14:H14)</f>
        <v>0</v>
      </c>
    </row>
    <row r="15" spans="1:32" x14ac:dyDescent="0.2">
      <c r="A15" s="187"/>
      <c r="B15" s="18"/>
      <c r="C15" s="34"/>
      <c r="D15" s="34"/>
      <c r="E15" s="34"/>
      <c r="F15" s="34"/>
      <c r="G15" s="34"/>
      <c r="H15" s="34"/>
      <c r="I15" s="34"/>
      <c r="J15" s="34"/>
    </row>
    <row r="16" spans="1:32" x14ac:dyDescent="0.2">
      <c r="A16" s="187"/>
      <c r="B16" s="223" t="s">
        <v>44</v>
      </c>
      <c r="C16" s="15" t="s">
        <v>23</v>
      </c>
      <c r="D16" s="15" t="str">
        <f>IF('Insert page'!D39='Travel - Flights'!D27,'Travel - Flights'!D27)</f>
        <v>passenger.km</v>
      </c>
      <c r="E16" s="16">
        <f>'Insert page'!E43</f>
        <v>0</v>
      </c>
      <c r="F16" s="16"/>
      <c r="G16" s="16"/>
      <c r="H16" s="16"/>
      <c r="I16" s="15">
        <f>SUM(E16:H16)</f>
        <v>0</v>
      </c>
      <c r="J16" s="15"/>
    </row>
    <row r="17" spans="1:10" x14ac:dyDescent="0.2">
      <c r="A17" s="187"/>
      <c r="B17" s="224"/>
      <c r="C17" s="37">
        <f>E31</f>
        <v>0.42881999999999998</v>
      </c>
      <c r="D17" s="15" t="s">
        <v>25</v>
      </c>
      <c r="E17" s="15">
        <f t="shared" ref="E17:H17" si="5">E16*$C17</f>
        <v>0</v>
      </c>
      <c r="F17" s="15">
        <f t="shared" si="5"/>
        <v>0</v>
      </c>
      <c r="G17" s="15">
        <f t="shared" si="5"/>
        <v>0</v>
      </c>
      <c r="H17" s="15">
        <f t="shared" si="5"/>
        <v>0</v>
      </c>
      <c r="I17" s="15"/>
      <c r="J17" s="15">
        <f>SUM(E17:H17)</f>
        <v>0</v>
      </c>
    </row>
    <row r="18" spans="1:10" x14ac:dyDescent="0.2">
      <c r="A18" s="187"/>
      <c r="B18" s="18"/>
      <c r="C18" s="34"/>
      <c r="D18" s="34"/>
      <c r="E18" s="34"/>
      <c r="F18" s="34"/>
      <c r="G18" s="34"/>
      <c r="H18" s="34"/>
      <c r="I18" s="34"/>
      <c r="J18" s="34"/>
    </row>
    <row r="19" spans="1:10" x14ac:dyDescent="0.2">
      <c r="A19" s="187"/>
      <c r="B19" s="223" t="s">
        <v>45</v>
      </c>
      <c r="C19" s="15" t="s">
        <v>23</v>
      </c>
      <c r="D19" s="15" t="str">
        <f>IF('Insert page'!D39='Travel - Flights'!D27,'Travel - Flights'!D27)</f>
        <v>passenger.km</v>
      </c>
      <c r="E19" s="16">
        <f>'Insert page'!E44</f>
        <v>0</v>
      </c>
      <c r="F19" s="16"/>
      <c r="G19" s="16"/>
      <c r="H19" s="16"/>
      <c r="I19" s="15">
        <f>SUM(E19:H19)</f>
        <v>0</v>
      </c>
      <c r="J19" s="15"/>
    </row>
    <row r="20" spans="1:10" x14ac:dyDescent="0.2">
      <c r="A20" s="187"/>
      <c r="B20" s="224"/>
      <c r="C20" s="37">
        <f>E32</f>
        <v>0.59147000000000005</v>
      </c>
      <c r="D20" s="15" t="s">
        <v>25</v>
      </c>
      <c r="E20" s="15">
        <f t="shared" ref="E20:H20" si="6">E19*$C17</f>
        <v>0</v>
      </c>
      <c r="F20" s="15">
        <f t="shared" si="6"/>
        <v>0</v>
      </c>
      <c r="G20" s="15">
        <f t="shared" si="6"/>
        <v>0</v>
      </c>
      <c r="H20" s="15">
        <f t="shared" si="6"/>
        <v>0</v>
      </c>
      <c r="I20" s="15"/>
      <c r="J20" s="15">
        <f>SUM(E20:H20)</f>
        <v>0</v>
      </c>
    </row>
    <row r="26" spans="1:10" ht="48" x14ac:dyDescent="0.2">
      <c r="A26" s="108" t="s">
        <v>65</v>
      </c>
      <c r="B26" s="109" t="s">
        <v>125</v>
      </c>
      <c r="C26" s="109" t="s">
        <v>126</v>
      </c>
      <c r="D26" s="109" t="s">
        <v>67</v>
      </c>
      <c r="E26" s="110" t="s">
        <v>68</v>
      </c>
    </row>
    <row r="27" spans="1:10" x14ac:dyDescent="0.2">
      <c r="A27" s="277" t="s">
        <v>240</v>
      </c>
      <c r="B27" s="272" t="s">
        <v>39</v>
      </c>
      <c r="C27" s="95" t="s">
        <v>127</v>
      </c>
      <c r="D27" s="111" t="s">
        <v>113</v>
      </c>
      <c r="E27" s="112">
        <v>0.15101999999999999</v>
      </c>
    </row>
    <row r="28" spans="1:10" x14ac:dyDescent="0.2">
      <c r="A28" s="277"/>
      <c r="B28" s="273"/>
      <c r="C28" s="95" t="s">
        <v>128</v>
      </c>
      <c r="D28" s="111" t="s">
        <v>113</v>
      </c>
      <c r="E28" s="112">
        <v>0.22652</v>
      </c>
    </row>
    <row r="29" spans="1:10" x14ac:dyDescent="0.2">
      <c r="A29" s="277"/>
      <c r="B29" s="272" t="s">
        <v>46</v>
      </c>
      <c r="C29" s="95" t="s">
        <v>127</v>
      </c>
      <c r="D29" s="111" t="s">
        <v>113</v>
      </c>
      <c r="E29" s="112">
        <v>0.14787</v>
      </c>
    </row>
    <row r="30" spans="1:10" ht="32" x14ac:dyDescent="0.2">
      <c r="A30" s="277"/>
      <c r="B30" s="272"/>
      <c r="C30" s="95" t="s">
        <v>129</v>
      </c>
      <c r="D30" s="111" t="s">
        <v>113</v>
      </c>
      <c r="E30" s="112">
        <v>0.23658999999999999</v>
      </c>
    </row>
    <row r="31" spans="1:10" x14ac:dyDescent="0.2">
      <c r="A31" s="277"/>
      <c r="B31" s="272"/>
      <c r="C31" s="95" t="s">
        <v>128</v>
      </c>
      <c r="D31" s="111" t="s">
        <v>113</v>
      </c>
      <c r="E31" s="112">
        <v>0.42881999999999998</v>
      </c>
    </row>
    <row r="32" spans="1:10" ht="1" customHeight="1" x14ac:dyDescent="0.2">
      <c r="A32" s="277"/>
      <c r="B32" s="273"/>
      <c r="C32" s="95" t="s">
        <v>130</v>
      </c>
      <c r="D32" s="111" t="s">
        <v>113</v>
      </c>
      <c r="E32" s="112">
        <v>0.59147000000000005</v>
      </c>
    </row>
  </sheetData>
  <mergeCells count="13">
    <mergeCell ref="A1:B1"/>
    <mergeCell ref="A27:A32"/>
    <mergeCell ref="B27:B28"/>
    <mergeCell ref="B29:B32"/>
    <mergeCell ref="B13:B14"/>
    <mergeCell ref="B16:B17"/>
    <mergeCell ref="B19:B20"/>
    <mergeCell ref="A4:A8"/>
    <mergeCell ref="A10:A20"/>
    <mergeCell ref="A2:D2"/>
    <mergeCell ref="B4:B5"/>
    <mergeCell ref="B7:B8"/>
    <mergeCell ref="B10:B11"/>
  </mergeCells>
  <hyperlinks>
    <hyperlink ref="D27" r:id="rId1" xr:uid="{C034695A-F9AB-024E-801B-9382DC23B24D}"/>
    <hyperlink ref="D28" r:id="rId2" xr:uid="{8B172452-9899-F448-8886-58340638A06B}"/>
    <hyperlink ref="D29" r:id="rId3" xr:uid="{36DC418D-DAAA-C54B-ABCE-2972FF4B9D71}"/>
    <hyperlink ref="D30" r:id="rId4" xr:uid="{3F0B7A6C-DBB8-A247-B908-8FEB30C672DA}"/>
    <hyperlink ref="D31" r:id="rId5" xr:uid="{A4D74AD9-4A2C-8643-9365-A039A9162F50}"/>
    <hyperlink ref="D32" r:id="rId6" xr:uid="{AB0F3A07-DD5C-2B4A-BA07-AF53D7068ACA}"/>
  </hyperlinks>
  <pageMargins left="0.7" right="0.7" top="0.75" bottom="0.75" header="0.3" footer="0.3"/>
  <legacyDrawing r:id="rId7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A17F1D-1CA1-F244-89E1-C25AEF8D3154}">
  <sheetPr codeName="Sheet9">
    <tabColor theme="5" tint="0.59999389629810485"/>
  </sheetPr>
  <dimension ref="A1:AF74"/>
  <sheetViews>
    <sheetView zoomScaleNormal="150" workbookViewId="0">
      <selection activeCell="E29" sqref="E29"/>
    </sheetView>
  </sheetViews>
  <sheetFormatPr baseColWidth="10" defaultRowHeight="16" x14ac:dyDescent="0.2"/>
  <cols>
    <col min="2" max="2" width="14.6640625" customWidth="1"/>
    <col min="3" max="3" width="14.1640625" bestFit="1" customWidth="1"/>
    <col min="4" max="4" width="17.83203125" bestFit="1" customWidth="1"/>
    <col min="10" max="10" width="15.83203125" bestFit="1" customWidth="1"/>
    <col min="12" max="12" width="13.33203125" bestFit="1" customWidth="1"/>
  </cols>
  <sheetData>
    <row r="1" spans="1:32" ht="33.75" customHeight="1" x14ac:dyDescent="0.2">
      <c r="A1" s="228" t="s">
        <v>15</v>
      </c>
      <c r="B1" s="258"/>
      <c r="C1" s="8" t="s">
        <v>16</v>
      </c>
      <c r="D1" s="8"/>
      <c r="E1" s="8">
        <v>1</v>
      </c>
      <c r="F1" s="8">
        <v>2</v>
      </c>
      <c r="G1" s="8">
        <v>3</v>
      </c>
      <c r="H1" s="8">
        <v>4</v>
      </c>
      <c r="I1" s="8" t="s">
        <v>17</v>
      </c>
      <c r="J1" s="8" t="s">
        <v>18</v>
      </c>
      <c r="K1" s="40"/>
      <c r="L1" s="41" t="s">
        <v>29</v>
      </c>
      <c r="M1" s="30"/>
      <c r="N1" s="32"/>
      <c r="O1" s="32"/>
      <c r="P1" s="32"/>
      <c r="Q1" s="32"/>
    </row>
    <row r="2" spans="1:32" ht="33.75" customHeight="1" x14ac:dyDescent="0.2">
      <c r="A2" s="279" t="s">
        <v>19</v>
      </c>
      <c r="B2" s="279"/>
      <c r="C2" s="279"/>
      <c r="D2" s="280"/>
      <c r="E2" s="33">
        <f>E5+E8+E11+E14+E17+E20+E23+E20+E26+E29+E32</f>
        <v>0</v>
      </c>
      <c r="F2" s="33">
        <f t="shared" ref="F2:H2" si="0">F5+F8+F11+F14+F17+F20+F23+F20+F26+F29+F32</f>
        <v>0</v>
      </c>
      <c r="G2" s="33">
        <f t="shared" si="0"/>
        <v>0</v>
      </c>
      <c r="H2" s="33">
        <f t="shared" si="0"/>
        <v>0</v>
      </c>
      <c r="I2" s="10"/>
      <c r="J2" s="10">
        <f>SUM(J4:J32)</f>
        <v>0</v>
      </c>
      <c r="K2" s="42"/>
      <c r="L2" s="43">
        <f>SUM(E2:H2)</f>
        <v>0</v>
      </c>
      <c r="M2" s="34"/>
      <c r="N2" s="35"/>
      <c r="O2" s="35"/>
      <c r="P2" s="35"/>
      <c r="Q2" s="3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</row>
    <row r="3" spans="1:32" ht="15.75" customHeight="1" x14ac:dyDescent="0.2">
      <c r="B3" s="36"/>
      <c r="C3" s="13"/>
      <c r="D3" s="13"/>
      <c r="E3" s="13"/>
      <c r="F3" s="13"/>
      <c r="G3" s="13"/>
      <c r="H3" s="13"/>
      <c r="I3" s="13"/>
      <c r="J3" s="13"/>
      <c r="K3" s="35"/>
      <c r="L3" s="13"/>
      <c r="M3" s="35"/>
      <c r="N3" s="35"/>
      <c r="O3" s="35"/>
      <c r="P3" s="35"/>
      <c r="Q3" s="3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</row>
    <row r="4" spans="1:32" ht="15.75" customHeight="1" x14ac:dyDescent="0.2">
      <c r="A4" s="282" t="s">
        <v>56</v>
      </c>
      <c r="B4" s="263" t="s">
        <v>95</v>
      </c>
      <c r="C4" s="14" t="s">
        <v>23</v>
      </c>
      <c r="D4" s="15" t="str">
        <f>IF('Insert page'!D46=Supply!C39,Supply!C39,Supply!C40)</f>
        <v>miles</v>
      </c>
      <c r="E4" s="16">
        <f>'Insert page'!E46</f>
        <v>0</v>
      </c>
      <c r="F4" s="16"/>
      <c r="G4" s="16"/>
      <c r="H4" s="16"/>
      <c r="I4" s="15">
        <f>SUM(E4:H4)</f>
        <v>0</v>
      </c>
      <c r="J4" s="15"/>
      <c r="K4" s="34"/>
      <c r="L4" s="35"/>
      <c r="M4" s="35"/>
      <c r="N4" s="35"/>
      <c r="O4" s="35"/>
      <c r="P4" s="35"/>
      <c r="Q4" s="3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</row>
    <row r="5" spans="1:32" ht="15.75" customHeight="1" x14ac:dyDescent="0.2">
      <c r="A5" s="283"/>
      <c r="B5" s="264"/>
      <c r="C5" s="44">
        <f>IF(D4=C39,D39,D40)</f>
        <v>0.37268000000000001</v>
      </c>
      <c r="D5" s="15" t="s">
        <v>25</v>
      </c>
      <c r="E5" s="15">
        <f t="shared" ref="E5:H5" si="1">E4*$C5</f>
        <v>0</v>
      </c>
      <c r="F5" s="15">
        <f t="shared" si="1"/>
        <v>0</v>
      </c>
      <c r="G5" s="15">
        <f t="shared" si="1"/>
        <v>0</v>
      </c>
      <c r="H5" s="15">
        <f t="shared" si="1"/>
        <v>0</v>
      </c>
      <c r="I5" s="15"/>
      <c r="J5" s="15">
        <f>SUM(E5:H5)</f>
        <v>0</v>
      </c>
      <c r="K5" s="34"/>
      <c r="L5" s="35"/>
      <c r="M5" s="35"/>
      <c r="N5" s="35"/>
      <c r="O5" s="35"/>
      <c r="P5" s="35"/>
      <c r="Q5" s="3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</row>
    <row r="6" spans="1:32" ht="15.75" customHeight="1" x14ac:dyDescent="0.2">
      <c r="A6" s="283"/>
      <c r="B6" s="283"/>
      <c r="C6" s="220"/>
      <c r="D6" s="220"/>
      <c r="E6" s="220"/>
      <c r="F6" s="220"/>
      <c r="G6" s="220"/>
      <c r="H6" s="220"/>
      <c r="I6" s="220"/>
      <c r="J6" s="220"/>
      <c r="K6" s="220"/>
      <c r="L6" s="220"/>
      <c r="M6" s="220"/>
      <c r="N6" s="220"/>
      <c r="O6" s="220"/>
      <c r="P6" s="220"/>
      <c r="Q6" s="28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</row>
    <row r="7" spans="1:32" ht="15.75" customHeight="1" x14ac:dyDescent="0.2">
      <c r="A7" s="283"/>
      <c r="B7" s="263" t="s">
        <v>96</v>
      </c>
      <c r="C7" s="14" t="s">
        <v>23</v>
      </c>
      <c r="D7" s="15" t="str">
        <f>IF('Insert page'!D47=Supply!C39,Supply!C39,Supply!C40)</f>
        <v>miles</v>
      </c>
      <c r="E7" s="16">
        <f>'Insert page'!E47</f>
        <v>0</v>
      </c>
      <c r="F7" s="16"/>
      <c r="G7" s="16"/>
      <c r="H7" s="16"/>
      <c r="I7" s="15">
        <f>SUM(E7:H7)</f>
        <v>0</v>
      </c>
      <c r="J7" s="15"/>
      <c r="K7" s="65"/>
      <c r="L7" s="52"/>
      <c r="M7" s="52"/>
      <c r="N7" s="52"/>
      <c r="O7" s="52"/>
      <c r="P7" s="35"/>
      <c r="Q7" s="3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</row>
    <row r="8" spans="1:32" ht="15.75" customHeight="1" x14ac:dyDescent="0.2">
      <c r="A8" s="283"/>
      <c r="B8" s="264"/>
      <c r="C8" s="44">
        <f>IF(D7=C39,E39,E40)</f>
        <v>0.34329999999999999</v>
      </c>
      <c r="D8" s="15" t="s">
        <v>25</v>
      </c>
      <c r="E8" s="15">
        <f t="shared" ref="E8:H8" si="2">E7*$C8</f>
        <v>0</v>
      </c>
      <c r="F8" s="15">
        <f t="shared" si="2"/>
        <v>0</v>
      </c>
      <c r="G8" s="15">
        <f t="shared" si="2"/>
        <v>0</v>
      </c>
      <c r="H8" s="15">
        <f t="shared" si="2"/>
        <v>0</v>
      </c>
      <c r="I8" s="15"/>
      <c r="J8" s="15">
        <f>SUM(E8:H8)</f>
        <v>0</v>
      </c>
      <c r="K8" s="65"/>
      <c r="L8" s="52"/>
      <c r="M8" s="52"/>
      <c r="N8" s="52"/>
      <c r="O8" s="52"/>
      <c r="P8" s="35"/>
      <c r="Q8" s="3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</row>
    <row r="9" spans="1:32" ht="15.75" customHeight="1" x14ac:dyDescent="0.2">
      <c r="A9" s="283"/>
      <c r="B9" s="283"/>
      <c r="C9" s="220"/>
      <c r="D9" s="220"/>
      <c r="E9" s="220"/>
      <c r="F9" s="220"/>
      <c r="G9" s="220"/>
      <c r="H9" s="220"/>
      <c r="I9" s="220"/>
      <c r="J9" s="220"/>
      <c r="K9" s="220"/>
      <c r="L9" s="220"/>
      <c r="M9" s="220"/>
      <c r="N9" s="220"/>
      <c r="O9" s="220"/>
      <c r="P9" s="285"/>
      <c r="Q9" s="3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</row>
    <row r="10" spans="1:32" ht="15.75" customHeight="1" x14ac:dyDescent="0.2">
      <c r="A10" s="283"/>
      <c r="B10" s="263" t="s">
        <v>437</v>
      </c>
      <c r="C10" s="14" t="s">
        <v>23</v>
      </c>
      <c r="D10" s="15" t="str">
        <f>IF('Insert page'!D48=Supply!C39,Supply!C39,Supply!C40)</f>
        <v>miles</v>
      </c>
      <c r="E10" s="16">
        <f>'Insert page'!E48</f>
        <v>0</v>
      </c>
      <c r="F10" s="16"/>
      <c r="G10" s="16"/>
      <c r="H10" s="16"/>
      <c r="I10" s="15">
        <f>SUM(E10:H10)</f>
        <v>0</v>
      </c>
      <c r="J10" s="15"/>
      <c r="K10" s="65"/>
      <c r="L10" s="52"/>
      <c r="M10" s="52"/>
      <c r="N10" s="52"/>
      <c r="O10" s="52"/>
      <c r="P10" s="35"/>
      <c r="Q10" s="3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</row>
    <row r="11" spans="1:32" ht="15.75" customHeight="1" x14ac:dyDescent="0.2">
      <c r="A11" s="284"/>
      <c r="B11" s="264"/>
      <c r="C11" s="44">
        <f>IF(D10=C39,F39,F40)</f>
        <v>0.10019</v>
      </c>
      <c r="D11" s="15" t="s">
        <v>25</v>
      </c>
      <c r="E11" s="15">
        <f t="shared" ref="E11:H11" si="3">E10*$C11</f>
        <v>0</v>
      </c>
      <c r="F11" s="15">
        <f t="shared" si="3"/>
        <v>0</v>
      </c>
      <c r="G11" s="15">
        <f t="shared" si="3"/>
        <v>0</v>
      </c>
      <c r="H11" s="15">
        <f t="shared" si="3"/>
        <v>0</v>
      </c>
      <c r="I11" s="15"/>
      <c r="J11" s="15">
        <f>SUM(E11:H11)</f>
        <v>0</v>
      </c>
      <c r="K11" s="65"/>
      <c r="L11" s="52"/>
      <c r="M11" s="52"/>
      <c r="N11" s="52"/>
      <c r="O11" s="52"/>
      <c r="P11" s="35"/>
      <c r="Q11" s="3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</row>
    <row r="12" spans="1:32" ht="15.75" customHeight="1" x14ac:dyDescent="0.2">
      <c r="B12" s="18"/>
      <c r="C12" s="34"/>
      <c r="D12" s="34"/>
      <c r="E12" s="34"/>
      <c r="F12" s="34"/>
      <c r="G12" s="34"/>
      <c r="H12" s="34"/>
      <c r="I12" s="34"/>
      <c r="J12" s="34"/>
      <c r="K12" s="65"/>
      <c r="L12" s="52"/>
      <c r="M12" s="52"/>
      <c r="N12" s="52"/>
      <c r="O12" s="52"/>
      <c r="P12" s="35"/>
      <c r="Q12" s="3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</row>
    <row r="13" spans="1:32" ht="15.75" customHeight="1" x14ac:dyDescent="0.2">
      <c r="A13" s="281" t="s">
        <v>425</v>
      </c>
      <c r="B13" s="281"/>
      <c r="C13" s="14" t="s">
        <v>23</v>
      </c>
      <c r="D13" s="15" t="str">
        <f>IF('Insert page'!D49=Supply!C39,Supply!C39,Supply!C40)</f>
        <v>miles</v>
      </c>
      <c r="E13" s="16">
        <f>'Insert page'!E49</f>
        <v>0</v>
      </c>
      <c r="F13" s="16"/>
      <c r="G13" s="16"/>
      <c r="H13" s="16"/>
      <c r="I13" s="15">
        <f>SUM(E13:H13)</f>
        <v>0</v>
      </c>
      <c r="J13" s="143"/>
      <c r="K13" s="25"/>
      <c r="L13" s="25"/>
      <c r="M13" s="25"/>
      <c r="N13" s="25"/>
      <c r="O13" s="25"/>
      <c r="P13" s="65"/>
      <c r="Q13" s="52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</row>
    <row r="14" spans="1:32" ht="15.75" customHeight="1" x14ac:dyDescent="0.2">
      <c r="A14" s="281"/>
      <c r="B14" s="281"/>
      <c r="C14" s="68">
        <f>IF(D13=C45,D45,D46)</f>
        <v>1.43329</v>
      </c>
      <c r="D14" s="22" t="s">
        <v>25</v>
      </c>
      <c r="E14" s="22">
        <f t="shared" ref="E14:H14" si="4">E13*$C14</f>
        <v>0</v>
      </c>
      <c r="F14" s="22">
        <f t="shared" si="4"/>
        <v>0</v>
      </c>
      <c r="G14" s="22">
        <f t="shared" si="4"/>
        <v>0</v>
      </c>
      <c r="H14" s="22">
        <f t="shared" si="4"/>
        <v>0</v>
      </c>
      <c r="I14" s="22"/>
      <c r="J14" s="140">
        <f>SUM(E14:H14)</f>
        <v>0</v>
      </c>
      <c r="K14" s="25"/>
      <c r="L14" s="25"/>
      <c r="M14" s="25"/>
      <c r="N14" s="25"/>
      <c r="O14" s="25"/>
      <c r="P14" s="11"/>
      <c r="Q14" s="11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</row>
    <row r="15" spans="1:32" s="71" customFormat="1" ht="15.75" customHeight="1" x14ac:dyDescent="0.2">
      <c r="A15" s="72"/>
      <c r="B15" s="72"/>
      <c r="C15" s="73"/>
      <c r="D15" s="73"/>
      <c r="E15" s="73"/>
      <c r="F15" s="73"/>
      <c r="G15" s="73"/>
      <c r="H15" s="73"/>
      <c r="I15" s="73"/>
      <c r="J15" s="73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70"/>
      <c r="AB15" s="70"/>
      <c r="AC15" s="70"/>
      <c r="AD15" s="70"/>
      <c r="AE15" s="70"/>
      <c r="AF15" s="70"/>
    </row>
    <row r="16" spans="1:32" ht="15.75" customHeight="1" x14ac:dyDescent="0.2">
      <c r="A16" s="281" t="s">
        <v>132</v>
      </c>
      <c r="B16" s="281"/>
      <c r="C16" s="69" t="s">
        <v>23</v>
      </c>
      <c r="D16" s="53" t="str">
        <f>IF('Insert page'!D50=Supply!C39,Supply!C39,Supply!C40)</f>
        <v>miles</v>
      </c>
      <c r="E16" s="54">
        <f>'Insert page'!E50</f>
        <v>0</v>
      </c>
      <c r="F16" s="54"/>
      <c r="G16" s="54"/>
      <c r="H16" s="54"/>
      <c r="I16" s="53">
        <f>SUM(E16:H16)</f>
        <v>0</v>
      </c>
      <c r="J16" s="144"/>
      <c r="K16" s="25"/>
      <c r="L16" s="25"/>
      <c r="M16" s="25"/>
      <c r="N16" s="25"/>
      <c r="O16" s="25"/>
      <c r="P16" s="11"/>
      <c r="Q16" s="11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</row>
    <row r="17" spans="1:32" ht="15.75" customHeight="1" x14ac:dyDescent="0.2">
      <c r="A17" s="281"/>
      <c r="B17" s="281"/>
      <c r="C17" s="44">
        <f>IF(D16=C51,D51,D52)</f>
        <v>1.67706</v>
      </c>
      <c r="D17" s="15" t="s">
        <v>25</v>
      </c>
      <c r="E17" s="15">
        <f t="shared" ref="E17:H17" si="5">E16*$C17</f>
        <v>0</v>
      </c>
      <c r="F17" s="15">
        <f t="shared" si="5"/>
        <v>0</v>
      </c>
      <c r="G17" s="15">
        <f t="shared" si="5"/>
        <v>0</v>
      </c>
      <c r="H17" s="15">
        <f t="shared" si="5"/>
        <v>0</v>
      </c>
      <c r="I17" s="15"/>
      <c r="J17" s="143">
        <f>SUM(E17:H17)</f>
        <v>0</v>
      </c>
      <c r="K17" s="25"/>
      <c r="L17" s="25"/>
      <c r="M17" s="25"/>
      <c r="N17" s="25"/>
      <c r="O17" s="25"/>
      <c r="P17" s="11"/>
      <c r="Q17" s="11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</row>
    <row r="18" spans="1:32" ht="15.75" customHeight="1" x14ac:dyDescent="0.2">
      <c r="B18" s="18"/>
      <c r="C18" s="34"/>
      <c r="D18" s="34"/>
      <c r="E18" s="34"/>
      <c r="F18" s="34"/>
      <c r="G18" s="34"/>
      <c r="H18" s="34"/>
      <c r="I18" s="34"/>
      <c r="J18" s="42"/>
      <c r="K18" s="25"/>
      <c r="L18" s="25"/>
      <c r="M18" s="25"/>
      <c r="N18" s="25"/>
      <c r="O18" s="25"/>
      <c r="P18" s="11"/>
      <c r="Q18" s="11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</row>
    <row r="19" spans="1:32" ht="15.75" customHeight="1" x14ac:dyDescent="0.2">
      <c r="A19" s="263" t="s">
        <v>57</v>
      </c>
      <c r="B19" s="263" t="s">
        <v>435</v>
      </c>
      <c r="C19" s="14" t="s">
        <v>23</v>
      </c>
      <c r="D19" s="15" t="str">
        <f>IF('Insert page'!D51=Supply!C57,Supply!C57)</f>
        <v>tonne.km</v>
      </c>
      <c r="E19" s="16">
        <f>'Insert page'!E51</f>
        <v>0</v>
      </c>
      <c r="F19" s="16"/>
      <c r="G19" s="16"/>
      <c r="H19" s="16"/>
      <c r="I19" s="15">
        <f>SUM(E19:H19)</f>
        <v>0</v>
      </c>
      <c r="J19" s="143"/>
      <c r="K19" s="25"/>
      <c r="L19" s="25"/>
      <c r="M19" s="25"/>
      <c r="N19" s="25"/>
      <c r="O19" s="25"/>
      <c r="P19" s="11"/>
      <c r="Q19" s="11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</row>
    <row r="20" spans="1:32" ht="15.75" customHeight="1" x14ac:dyDescent="0.2">
      <c r="A20" s="287"/>
      <c r="B20" s="264"/>
      <c r="C20" s="142">
        <f>D57</f>
        <v>2.3022900000000002</v>
      </c>
      <c r="D20" s="15" t="s">
        <v>25</v>
      </c>
      <c r="E20" s="15">
        <f t="shared" ref="E20:H20" si="6">E19*$C20</f>
        <v>0</v>
      </c>
      <c r="F20" s="15">
        <f t="shared" si="6"/>
        <v>0</v>
      </c>
      <c r="G20" s="15">
        <f t="shared" si="6"/>
        <v>0</v>
      </c>
      <c r="H20" s="15">
        <f t="shared" si="6"/>
        <v>0</v>
      </c>
      <c r="I20" s="15"/>
      <c r="J20" s="143">
        <f>SUM(E20:H20)</f>
        <v>0</v>
      </c>
      <c r="K20" s="25"/>
      <c r="L20" s="25"/>
      <c r="M20" s="25"/>
      <c r="N20" s="25"/>
      <c r="O20" s="25"/>
      <c r="P20" s="11"/>
      <c r="Q20" s="11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</row>
    <row r="21" spans="1:32" ht="15.75" customHeight="1" x14ac:dyDescent="0.2">
      <c r="A21" s="287"/>
      <c r="B21" s="288"/>
      <c r="C21" s="289"/>
      <c r="D21" s="289"/>
      <c r="E21" s="289"/>
      <c r="F21" s="289"/>
      <c r="G21" s="289"/>
      <c r="H21" s="289"/>
      <c r="I21" s="289"/>
      <c r="J21" s="289"/>
      <c r="K21" s="289"/>
      <c r="L21" s="289"/>
      <c r="M21" s="289"/>
      <c r="N21" s="289"/>
      <c r="O21" s="289"/>
      <c r="P21" s="11"/>
      <c r="Q21" s="11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</row>
    <row r="22" spans="1:32" ht="15.75" customHeight="1" x14ac:dyDescent="0.2">
      <c r="A22" s="287"/>
      <c r="B22" s="263" t="s">
        <v>436</v>
      </c>
      <c r="C22" s="14" t="s">
        <v>23</v>
      </c>
      <c r="D22" s="15" t="str">
        <f>IF('Insert page'!D52=Supply!C57,Supply!C57)</f>
        <v>tonne.km</v>
      </c>
      <c r="E22" s="16">
        <f>'Insert page'!E52</f>
        <v>0</v>
      </c>
      <c r="F22" s="16"/>
      <c r="G22" s="16"/>
      <c r="H22" s="16"/>
      <c r="I22" s="15">
        <f>SUM(E22:H22)</f>
        <v>0</v>
      </c>
      <c r="J22" s="143"/>
      <c r="K22" s="25"/>
      <c r="L22" s="25"/>
      <c r="M22" s="25"/>
      <c r="N22" s="25"/>
      <c r="O22" s="25"/>
      <c r="P22" s="11"/>
      <c r="Q22" s="11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</row>
    <row r="23" spans="1:32" ht="15.75" customHeight="1" x14ac:dyDescent="0.2">
      <c r="A23" s="264"/>
      <c r="B23" s="264"/>
      <c r="C23" s="142">
        <f>D58</f>
        <v>1.0188999999999999</v>
      </c>
      <c r="D23" s="15" t="s">
        <v>25</v>
      </c>
      <c r="E23" s="15">
        <f t="shared" ref="E23:H23" si="7">E22*$C23</f>
        <v>0</v>
      </c>
      <c r="F23" s="15">
        <f t="shared" si="7"/>
        <v>0</v>
      </c>
      <c r="G23" s="15">
        <f t="shared" si="7"/>
        <v>0</v>
      </c>
      <c r="H23" s="15">
        <f t="shared" si="7"/>
        <v>0</v>
      </c>
      <c r="I23" s="15"/>
      <c r="J23" s="143">
        <f>SUM(E23:H23)</f>
        <v>0</v>
      </c>
      <c r="K23" s="25"/>
      <c r="L23" s="25"/>
      <c r="M23" s="25"/>
      <c r="N23" s="25"/>
      <c r="O23" s="25"/>
      <c r="P23" s="11"/>
      <c r="Q23" s="11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</row>
    <row r="24" spans="1:32" ht="15.75" customHeight="1" x14ac:dyDescent="0.2">
      <c r="B24" s="18"/>
      <c r="C24" s="34"/>
      <c r="D24" s="34"/>
      <c r="E24" s="34"/>
      <c r="F24" s="34"/>
      <c r="G24" s="34"/>
      <c r="H24" s="34"/>
      <c r="I24" s="34"/>
      <c r="J24" s="42"/>
      <c r="K24" s="25"/>
      <c r="L24" s="25"/>
      <c r="M24" s="25"/>
      <c r="N24" s="25"/>
      <c r="O24" s="25"/>
      <c r="P24" s="11"/>
      <c r="Q24" s="11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</row>
    <row r="25" spans="1:32" ht="15.75" customHeight="1" x14ac:dyDescent="0.2">
      <c r="A25" s="281" t="s">
        <v>134</v>
      </c>
      <c r="B25" s="281"/>
      <c r="C25" s="14" t="s">
        <v>23</v>
      </c>
      <c r="D25" s="15" t="str">
        <f>IF('Insert page'!D53=Supply!C57,Supply!C57)</f>
        <v>tonne.km</v>
      </c>
      <c r="E25" s="16">
        <f>'Insert page'!E53</f>
        <v>0</v>
      </c>
      <c r="F25" s="16"/>
      <c r="G25" s="16"/>
      <c r="H25" s="16"/>
      <c r="I25" s="15">
        <f>SUM(E25:H25)</f>
        <v>0</v>
      </c>
      <c r="J25" s="143"/>
      <c r="K25" s="25"/>
      <c r="L25" s="25"/>
      <c r="M25" s="25"/>
      <c r="N25" s="25"/>
      <c r="O25" s="25"/>
      <c r="P25" s="11"/>
      <c r="Q25" s="11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</row>
    <row r="26" spans="1:32" ht="15.75" customHeight="1" x14ac:dyDescent="0.2">
      <c r="A26" s="281"/>
      <c r="B26" s="281"/>
      <c r="C26" s="165">
        <f>D62</f>
        <v>2.7820000000000001E-2</v>
      </c>
      <c r="D26" s="15" t="s">
        <v>25</v>
      </c>
      <c r="E26" s="15">
        <f t="shared" ref="E26:H26" si="8">E25*$C20</f>
        <v>0</v>
      </c>
      <c r="F26" s="15">
        <f t="shared" si="8"/>
        <v>0</v>
      </c>
      <c r="G26" s="15">
        <f t="shared" si="8"/>
        <v>0</v>
      </c>
      <c r="H26" s="15">
        <f t="shared" si="8"/>
        <v>0</v>
      </c>
      <c r="I26" s="15"/>
      <c r="J26" s="143">
        <f>SUM(E26:H26)</f>
        <v>0</v>
      </c>
      <c r="K26" s="25"/>
      <c r="L26" s="25"/>
      <c r="M26" s="25"/>
      <c r="N26" s="25"/>
      <c r="O26" s="25"/>
      <c r="P26" s="11"/>
      <c r="Q26" s="11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</row>
    <row r="27" spans="1:32" ht="15.75" customHeight="1" x14ac:dyDescent="0.2">
      <c r="B27" s="18"/>
      <c r="C27" s="34"/>
      <c r="D27" s="34"/>
      <c r="E27" s="34"/>
      <c r="F27" s="34"/>
      <c r="G27" s="34"/>
      <c r="H27" s="34"/>
      <c r="I27" s="34"/>
      <c r="J27" s="42"/>
      <c r="K27" s="25"/>
      <c r="L27" s="25"/>
      <c r="M27" s="25"/>
      <c r="N27" s="25"/>
      <c r="O27" s="25"/>
      <c r="P27" s="11"/>
      <c r="Q27" s="11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</row>
    <row r="28" spans="1:32" ht="15.75" customHeight="1" x14ac:dyDescent="0.2">
      <c r="A28" s="187" t="s">
        <v>58</v>
      </c>
      <c r="B28" s="187"/>
      <c r="C28" s="14" t="s">
        <v>23</v>
      </c>
      <c r="D28" s="15" t="str">
        <f>IF('Insert page'!D54=Supply!C57,Supply!C57)</f>
        <v>tonne.km</v>
      </c>
      <c r="E28" s="16">
        <f>'Insert page'!E54</f>
        <v>0</v>
      </c>
      <c r="F28" s="16"/>
      <c r="G28" s="16"/>
      <c r="H28" s="16"/>
      <c r="I28" s="15">
        <f>SUM(E28:H28)</f>
        <v>0</v>
      </c>
      <c r="J28" s="143"/>
      <c r="K28" s="25"/>
      <c r="L28" s="25"/>
      <c r="M28" s="25"/>
      <c r="N28" s="25"/>
      <c r="O28" s="25"/>
      <c r="P28" s="11"/>
      <c r="Q28" s="11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</row>
    <row r="29" spans="1:32" ht="15.75" customHeight="1" x14ac:dyDescent="0.2">
      <c r="A29" s="187"/>
      <c r="B29" s="187"/>
      <c r="C29" s="149">
        <f>D66</f>
        <v>9.1699999999999993E-3</v>
      </c>
      <c r="D29" s="15" t="s">
        <v>25</v>
      </c>
      <c r="E29" s="15">
        <f>E28*$C29</f>
        <v>0</v>
      </c>
      <c r="F29" s="15">
        <f t="shared" ref="F29:H29" si="9">F28*$C29</f>
        <v>0</v>
      </c>
      <c r="G29" s="15">
        <f t="shared" si="9"/>
        <v>0</v>
      </c>
      <c r="H29" s="15">
        <f t="shared" si="9"/>
        <v>0</v>
      </c>
      <c r="I29" s="15"/>
      <c r="J29" s="15">
        <f>SUM(E29:H29)</f>
        <v>0</v>
      </c>
      <c r="K29" s="12"/>
      <c r="L29" s="13"/>
      <c r="M29" s="13"/>
      <c r="N29" s="47"/>
      <c r="O29" s="11"/>
      <c r="P29" s="11"/>
      <c r="Q29" s="11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</row>
    <row r="31" spans="1:32" ht="16" customHeight="1" x14ac:dyDescent="0.2">
      <c r="A31" s="187" t="s">
        <v>60</v>
      </c>
      <c r="B31" s="187"/>
      <c r="C31" s="14" t="s">
        <v>23</v>
      </c>
      <c r="D31" s="15" t="str">
        <f>IF('Insert page'!D55=Supply!C57,Supply!C57)</f>
        <v>tonne.km</v>
      </c>
      <c r="E31" s="16">
        <f>'Insert page'!E55</f>
        <v>0</v>
      </c>
      <c r="F31" s="16"/>
      <c r="G31" s="16"/>
      <c r="H31" s="16"/>
      <c r="I31" s="15">
        <f>SUM(E31:H31)</f>
        <v>0</v>
      </c>
      <c r="J31" s="15"/>
    </row>
    <row r="32" spans="1:32" x14ac:dyDescent="0.2">
      <c r="A32" s="187"/>
      <c r="B32" s="187"/>
      <c r="C32" s="149">
        <f>D69</f>
        <v>2.2704999999999999E-2</v>
      </c>
      <c r="D32" s="15" t="s">
        <v>25</v>
      </c>
      <c r="E32" s="15">
        <f>E31*$C32</f>
        <v>0</v>
      </c>
      <c r="F32" s="15">
        <f t="shared" ref="F32:H32" si="10">F31*$C32</f>
        <v>0</v>
      </c>
      <c r="G32" s="15">
        <f t="shared" si="10"/>
        <v>0</v>
      </c>
      <c r="H32" s="15">
        <f t="shared" si="10"/>
        <v>0</v>
      </c>
      <c r="I32" s="15"/>
      <c r="J32" s="15">
        <f>SUM(E32:H32)</f>
        <v>0</v>
      </c>
    </row>
    <row r="35" spans="1:12" ht="16" customHeight="1" x14ac:dyDescent="0.2">
      <c r="D35" s="26"/>
      <c r="E35" s="24"/>
      <c r="F35" s="24"/>
      <c r="G35" s="24"/>
      <c r="H35" s="24"/>
      <c r="I35" s="24"/>
      <c r="J35" s="24"/>
      <c r="K35" s="24"/>
      <c r="L35" s="24"/>
    </row>
    <row r="36" spans="1:12" x14ac:dyDescent="0.2">
      <c r="D36" s="26"/>
      <c r="E36" s="24"/>
      <c r="F36" s="24"/>
      <c r="G36" s="24"/>
      <c r="H36" s="24"/>
      <c r="I36" s="24"/>
      <c r="J36" s="24"/>
      <c r="K36" s="24"/>
      <c r="L36" s="24"/>
    </row>
    <row r="37" spans="1:12" ht="16" customHeight="1" x14ac:dyDescent="0.2">
      <c r="A37" s="113"/>
      <c r="B37" s="103"/>
      <c r="C37" s="103"/>
      <c r="D37" s="93" t="s">
        <v>95</v>
      </c>
      <c r="E37" s="93" t="s">
        <v>96</v>
      </c>
      <c r="F37" s="103" t="s">
        <v>100</v>
      </c>
    </row>
    <row r="38" spans="1:12" ht="48" x14ac:dyDescent="0.2">
      <c r="A38" s="92" t="s">
        <v>65</v>
      </c>
      <c r="B38" s="93" t="s">
        <v>66</v>
      </c>
      <c r="C38" s="93" t="s">
        <v>67</v>
      </c>
      <c r="D38" s="94" t="s">
        <v>68</v>
      </c>
      <c r="E38" s="94" t="s">
        <v>68</v>
      </c>
      <c r="F38" s="94" t="s">
        <v>68</v>
      </c>
    </row>
    <row r="39" spans="1:12" x14ac:dyDescent="0.2">
      <c r="A39" s="250" t="s">
        <v>432</v>
      </c>
      <c r="B39" s="250" t="s">
        <v>137</v>
      </c>
      <c r="C39" s="94" t="s">
        <v>93</v>
      </c>
      <c r="D39" s="97">
        <v>0.23155999999999999</v>
      </c>
      <c r="E39" s="97">
        <v>0.21332000000000001</v>
      </c>
      <c r="F39" s="97">
        <v>6.225E-2</v>
      </c>
    </row>
    <row r="40" spans="1:12" x14ac:dyDescent="0.2">
      <c r="A40" s="249"/>
      <c r="B40" s="249"/>
      <c r="C40" s="94" t="s">
        <v>94</v>
      </c>
      <c r="D40" s="97">
        <v>0.37268000000000001</v>
      </c>
      <c r="E40" s="97">
        <v>0.34329999999999999</v>
      </c>
      <c r="F40" s="97">
        <v>0.10019</v>
      </c>
    </row>
    <row r="42" spans="1:12" x14ac:dyDescent="0.2">
      <c r="D42" s="104"/>
      <c r="E42" s="104"/>
      <c r="F42" s="104"/>
      <c r="G42" s="104"/>
    </row>
    <row r="43" spans="1:12" x14ac:dyDescent="0.2">
      <c r="D43" s="107" t="s">
        <v>102</v>
      </c>
    </row>
    <row r="44" spans="1:12" x14ac:dyDescent="0.2">
      <c r="D44" s="94" t="s">
        <v>68</v>
      </c>
    </row>
    <row r="45" spans="1:12" x14ac:dyDescent="0.2">
      <c r="A45" s="292" t="s">
        <v>425</v>
      </c>
      <c r="B45" s="290" t="s">
        <v>103</v>
      </c>
      <c r="C45" s="94" t="s">
        <v>93</v>
      </c>
      <c r="D45" s="116">
        <v>0.89061000000000001</v>
      </c>
    </row>
    <row r="46" spans="1:12" x14ac:dyDescent="0.2">
      <c r="A46" s="292"/>
      <c r="B46" s="291"/>
      <c r="C46" s="94" t="s">
        <v>94</v>
      </c>
      <c r="D46" s="116">
        <v>1.43329</v>
      </c>
    </row>
    <row r="49" spans="1:7" ht="16" customHeight="1" x14ac:dyDescent="0.2">
      <c r="A49" s="113"/>
      <c r="B49" s="103"/>
      <c r="C49" s="103"/>
      <c r="D49" s="93" t="s">
        <v>102</v>
      </c>
      <c r="E49" s="93"/>
      <c r="F49" s="93"/>
      <c r="G49" s="93"/>
    </row>
    <row r="50" spans="1:7" ht="16" customHeight="1" x14ac:dyDescent="0.2">
      <c r="A50" s="92" t="s">
        <v>65</v>
      </c>
      <c r="B50" s="93" t="s">
        <v>66</v>
      </c>
      <c r="C50" s="93" t="s">
        <v>67</v>
      </c>
      <c r="D50" s="94" t="s">
        <v>68</v>
      </c>
    </row>
    <row r="51" spans="1:7" x14ac:dyDescent="0.2">
      <c r="A51" s="286" t="s">
        <v>426</v>
      </c>
      <c r="B51" s="272" t="s">
        <v>103</v>
      </c>
      <c r="C51" s="94" t="s">
        <v>93</v>
      </c>
      <c r="D51" s="116">
        <v>1.0420799999999999</v>
      </c>
    </row>
    <row r="52" spans="1:7" x14ac:dyDescent="0.2">
      <c r="A52" s="293"/>
      <c r="B52" s="273"/>
      <c r="C52" s="94" t="s">
        <v>94</v>
      </c>
      <c r="D52" s="116">
        <v>1.67706</v>
      </c>
    </row>
    <row r="56" spans="1:7" x14ac:dyDescent="0.2">
      <c r="A56" s="92" t="s">
        <v>65</v>
      </c>
      <c r="B56" s="93" t="s">
        <v>66</v>
      </c>
      <c r="C56" s="93" t="s">
        <v>67</v>
      </c>
      <c r="D56" s="94" t="s">
        <v>68</v>
      </c>
    </row>
    <row r="57" spans="1:7" x14ac:dyDescent="0.2">
      <c r="A57" s="286" t="s">
        <v>133</v>
      </c>
      <c r="B57" s="94" t="s">
        <v>238</v>
      </c>
      <c r="C57" s="99" t="s">
        <v>131</v>
      </c>
      <c r="D57" s="96">
        <v>2.3022900000000002</v>
      </c>
    </row>
    <row r="58" spans="1:7" x14ac:dyDescent="0.2">
      <c r="A58" s="286"/>
      <c r="B58" s="94" t="s">
        <v>424</v>
      </c>
      <c r="C58" s="99" t="s">
        <v>131</v>
      </c>
      <c r="D58" s="96">
        <v>1.0188999999999999</v>
      </c>
    </row>
    <row r="61" spans="1:7" x14ac:dyDescent="0.2">
      <c r="A61" s="92" t="s">
        <v>65</v>
      </c>
      <c r="B61" s="93" t="s">
        <v>66</v>
      </c>
      <c r="C61" s="93" t="s">
        <v>67</v>
      </c>
      <c r="D61" s="94" t="s">
        <v>68</v>
      </c>
    </row>
    <row r="62" spans="1:7" x14ac:dyDescent="0.2">
      <c r="A62" s="95" t="s">
        <v>52</v>
      </c>
      <c r="B62" s="94" t="s">
        <v>134</v>
      </c>
      <c r="C62" s="99" t="s">
        <v>131</v>
      </c>
      <c r="D62" s="116">
        <v>2.7820000000000001E-2</v>
      </c>
    </row>
    <row r="63" spans="1:7" x14ac:dyDescent="0.2">
      <c r="A63" s="113"/>
      <c r="B63" s="103"/>
      <c r="C63" s="103"/>
      <c r="D63" s="103"/>
    </row>
    <row r="65" spans="1:5" x14ac:dyDescent="0.2">
      <c r="A65" s="92" t="s">
        <v>65</v>
      </c>
      <c r="B65" s="93" t="s">
        <v>66</v>
      </c>
      <c r="C65" s="93" t="s">
        <v>67</v>
      </c>
      <c r="D65" s="94" t="s">
        <v>68</v>
      </c>
    </row>
    <row r="66" spans="1:5" x14ac:dyDescent="0.2">
      <c r="A66" s="171" t="s">
        <v>467</v>
      </c>
      <c r="B66" s="120" t="s">
        <v>442</v>
      </c>
      <c r="C66" s="118" t="s">
        <v>131</v>
      </c>
      <c r="D66" s="174">
        <v>9.1699999999999993E-3</v>
      </c>
      <c r="E66" s="173"/>
    </row>
    <row r="68" spans="1:5" x14ac:dyDescent="0.2">
      <c r="A68" s="92" t="s">
        <v>65</v>
      </c>
      <c r="B68" s="93" t="s">
        <v>66</v>
      </c>
      <c r="C68" s="93" t="s">
        <v>67</v>
      </c>
      <c r="D68" s="94" t="s">
        <v>68</v>
      </c>
    </row>
    <row r="69" spans="1:5" x14ac:dyDescent="0.2">
      <c r="A69" s="120" t="s">
        <v>142</v>
      </c>
      <c r="B69" s="118" t="s">
        <v>137</v>
      </c>
      <c r="C69" s="171" t="s">
        <v>131</v>
      </c>
      <c r="D69">
        <v>2.2704999999999999E-2</v>
      </c>
    </row>
    <row r="70" spans="1:5" x14ac:dyDescent="0.2">
      <c r="A70" s="21"/>
    </row>
    <row r="71" spans="1:5" x14ac:dyDescent="0.2">
      <c r="A71" s="21"/>
    </row>
    <row r="72" spans="1:5" x14ac:dyDescent="0.2">
      <c r="A72" s="21"/>
    </row>
    <row r="73" spans="1:5" x14ac:dyDescent="0.2">
      <c r="A73" s="21"/>
    </row>
    <row r="74" spans="1:5" x14ac:dyDescent="0.2">
      <c r="A74" s="21"/>
    </row>
  </sheetData>
  <mergeCells count="24">
    <mergeCell ref="A28:B29"/>
    <mergeCell ref="B51:B52"/>
    <mergeCell ref="A16:B17"/>
    <mergeCell ref="A57:A58"/>
    <mergeCell ref="A19:A23"/>
    <mergeCell ref="B21:O21"/>
    <mergeCell ref="B22:B23"/>
    <mergeCell ref="B45:B46"/>
    <mergeCell ref="A45:A46"/>
    <mergeCell ref="A51:A52"/>
    <mergeCell ref="A39:A40"/>
    <mergeCell ref="B39:B40"/>
    <mergeCell ref="A31:B32"/>
    <mergeCell ref="A13:B14"/>
    <mergeCell ref="A25:B26"/>
    <mergeCell ref="A2:D2"/>
    <mergeCell ref="A1:B1"/>
    <mergeCell ref="B4:B5"/>
    <mergeCell ref="B7:B8"/>
    <mergeCell ref="B10:B11"/>
    <mergeCell ref="B19:B20"/>
    <mergeCell ref="A4:A11"/>
    <mergeCell ref="B9:P9"/>
    <mergeCell ref="B6:Q6"/>
  </mergeCells>
  <conditionalFormatting sqref="D42:G42">
    <cfRule type="expression" dxfId="3" priority="2" stopIfTrue="1">
      <formula>NOT(D42="")</formula>
    </cfRule>
  </conditionalFormatting>
  <hyperlinks>
    <hyperlink ref="C57" r:id="rId1" xr:uid="{95152261-A9D9-4A4E-9E58-6560F02E5BBC}"/>
    <hyperlink ref="C58" r:id="rId2" xr:uid="{BEA43FDE-8BCB-F043-9C36-5E9A9F0685FF}"/>
    <hyperlink ref="C62" r:id="rId3" xr:uid="{5A63B55E-1833-5A44-A330-6E5A88EB1635}"/>
  </hyperlinks>
  <pageMargins left="0.7" right="0.7" top="0.75" bottom="0.75" header="0.3" footer="0.3"/>
  <legacyDrawing r:id="rId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a7bf0e57-0c5d-4667-9830-3a45352fdb9e">
      <UserInfo>
        <DisplayName>Alexandra Rickham</DisplayName>
        <AccountId>9</AccountId>
        <AccountType/>
      </UserInfo>
    </SharedWithUsers>
    <TaxCatchAll xmlns="a7bf0e57-0c5d-4667-9830-3a45352fdb9e" xsi:nil="true"/>
    <lcf76f155ced4ddcb4097134ff3c332f xmlns="435e6a1c-8651-495f-93b4-fa9f64444127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5F6F5E20421F84FBD90BB6D0A7A96B0" ma:contentTypeVersion="12" ma:contentTypeDescription="Create a new document." ma:contentTypeScope="" ma:versionID="86f5830b008ee809e76ddd3395816315">
  <xsd:schema xmlns:xsd="http://www.w3.org/2001/XMLSchema" xmlns:xs="http://www.w3.org/2001/XMLSchema" xmlns:p="http://schemas.microsoft.com/office/2006/metadata/properties" xmlns:ns2="a7bf0e57-0c5d-4667-9830-3a45352fdb9e" xmlns:ns3="435e6a1c-8651-495f-93b4-fa9f64444127" targetNamespace="http://schemas.microsoft.com/office/2006/metadata/properties" ma:root="true" ma:fieldsID="d79e272d3d0cddf96aadf5edc4af4be7" ns2:_="" ns3:_="">
    <xsd:import namespace="a7bf0e57-0c5d-4667-9830-3a45352fdb9e"/>
    <xsd:import namespace="435e6a1c-8651-495f-93b4-fa9f64444127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lcf76f155ced4ddcb4097134ff3c332f" minOccurs="0"/>
                <xsd:element ref="ns2:TaxCatchAll" minOccurs="0"/>
                <xsd:element ref="ns3:MediaServiceDateTaken" minOccurs="0"/>
                <xsd:element ref="ns3:MediaServiceObjectDetectorVersion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bf0e57-0c5d-4667-9830-3a45352fdb9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901bef7e-4ded-4e9f-b403-336dde6215d0}" ma:internalName="TaxCatchAll" ma:showField="CatchAllData" ma:web="a7bf0e57-0c5d-4667-9830-3a45352fdb9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35e6a1c-8651-495f-93b4-fa9f6444412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deb3ec80-b493-4abe-9e56-dc1c5e8cd95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AEC69B6-FAA4-4D87-A25E-68B9EC5A521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B146408-1618-4520-B366-8BD1840B57E2}">
  <ds:schemaRefs>
    <ds:schemaRef ds:uri="http://schemas.microsoft.com/office/2006/documentManagement/types"/>
    <ds:schemaRef ds:uri="http://purl.org/dc/elements/1.1/"/>
    <ds:schemaRef ds:uri="435e6a1c-8651-495f-93b4-fa9f64444127"/>
    <ds:schemaRef ds:uri="http://purl.org/dc/dcmitype/"/>
    <ds:schemaRef ds:uri="a7bf0e57-0c5d-4667-9830-3a45352fdb9e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AD529811-24FB-40C9-BB6E-FD840A052A6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7bf0e57-0c5d-4667-9830-3a45352fdb9e"/>
    <ds:schemaRef ds:uri="435e6a1c-8651-495f-93b4-fa9f6444412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10</vt:i4>
      </vt:variant>
    </vt:vector>
  </HeadingPairs>
  <TitlesOfParts>
    <vt:vector size="29" baseType="lpstr">
      <vt:lpstr>Insert page</vt:lpstr>
      <vt:lpstr>Summary</vt:lpstr>
      <vt:lpstr>Energy</vt:lpstr>
      <vt:lpstr>Vehicles owned by organisation</vt:lpstr>
      <vt:lpstr>Electricity</vt:lpstr>
      <vt:lpstr>Heat</vt:lpstr>
      <vt:lpstr>Travel</vt:lpstr>
      <vt:lpstr>Travel - Flights</vt:lpstr>
      <vt:lpstr>Supply</vt:lpstr>
      <vt:lpstr>Organisational working</vt:lpstr>
      <vt:lpstr>Water</vt:lpstr>
      <vt:lpstr>Waste disposal</vt:lpstr>
      <vt:lpstr>Accomodation</vt:lpstr>
      <vt:lpstr>Refrigerant </vt:lpstr>
      <vt:lpstr>WTT Energy</vt:lpstr>
      <vt:lpstr>WTT Electricity</vt:lpstr>
      <vt:lpstr>WTT Heat</vt:lpstr>
      <vt:lpstr>WTT Travel</vt:lpstr>
      <vt:lpstr>WTT Supply</vt:lpstr>
      <vt:lpstr>diesel</vt:lpstr>
      <vt:lpstr>km</vt:lpstr>
      <vt:lpstr>km___petrol_car</vt:lpstr>
      <vt:lpstr>kWh</vt:lpstr>
      <vt:lpstr>litres</vt:lpstr>
      <vt:lpstr>Travel!miles</vt:lpstr>
      <vt:lpstr>miles</vt:lpstr>
      <vt:lpstr>miles___petrol_car</vt:lpstr>
      <vt:lpstr>petrol</vt:lpstr>
      <vt:lpstr>tonnes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Rebecca Videlo</cp:lastModifiedBy>
  <dcterms:created xsi:type="dcterms:W3CDTF">2023-05-26T15:39:14Z</dcterms:created>
  <dcterms:modified xsi:type="dcterms:W3CDTF">2023-10-17T09:54:39Z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0x01010055F6F5E20421F84FBD90BB6D0A7A96B0</vt:lpwstr>
  </property>
  <property fmtid="{D5CDD505-2E9C-101B-9397-08002B2CF9AE}" pid="3" name="MediaServiceImageTags">
    <vt:lpwstr/>
  </property>
</Properties>
</file>